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ERYKU 2020\3 Juli -Revisi Renstra Disdikbud 2018-2023\"/>
    </mc:Choice>
  </mc:AlternateContent>
  <bookViews>
    <workbookView xWindow="-120" yWindow="-120" windowWidth="20736" windowHeight="11160" activeTab="2"/>
  </bookViews>
  <sheets>
    <sheet name="TC 25" sheetId="2" r:id="rId1"/>
    <sheet name="TC 26" sheetId="3" r:id="rId2"/>
    <sheet name="TC 27" sheetId="1" r:id="rId3"/>
    <sheet name="TC 28" sheetId="4" r:id="rId4"/>
    <sheet name="TC 24" sheetId="5" r:id="rId5"/>
    <sheet name="TC 23" sheetId="6" r:id="rId6"/>
    <sheet name="Sheet1" sheetId="7" r:id="rId7"/>
  </sheets>
  <definedNames>
    <definedName name="_xlnm.Print_Area" localSheetId="2">'TC 27'!$A$1:$IT$178</definedName>
    <definedName name="_xlnm.Print_Area" localSheetId="3">'TC 28'!$A$1:$I$41</definedName>
    <definedName name="_xlnm.Print_Titles" localSheetId="2">'TC 27'!$6:$7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1" i="1" l="1"/>
  <c r="M151" i="1"/>
  <c r="K151" i="1"/>
  <c r="O158" i="1" l="1"/>
  <c r="O159" i="1"/>
  <c r="M159" i="1"/>
  <c r="K159" i="1"/>
  <c r="I151" i="1"/>
  <c r="I16" i="4" l="1"/>
  <c r="I17" i="4"/>
  <c r="I18" i="4"/>
  <c r="I15" i="4"/>
  <c r="P16" i="1"/>
  <c r="P17" i="1"/>
  <c r="P18" i="1"/>
  <c r="P15" i="1"/>
  <c r="G147" i="1" l="1"/>
  <c r="I166" i="1"/>
  <c r="G166" i="1"/>
  <c r="O147" i="1" l="1"/>
  <c r="M147" i="1"/>
  <c r="K147" i="1"/>
  <c r="I147" i="1"/>
  <c r="I159" i="1" l="1"/>
  <c r="O126" i="1"/>
  <c r="M126" i="1"/>
  <c r="K126" i="1"/>
  <c r="I126" i="1"/>
  <c r="Q132" i="1"/>
  <c r="Q131" i="1"/>
  <c r="K130" i="1"/>
  <c r="M130" i="1" l="1"/>
  <c r="O130" i="1" s="1"/>
  <c r="O125" i="1" s="1"/>
  <c r="O124" i="1" s="1"/>
  <c r="O123" i="1" s="1"/>
  <c r="O116" i="1"/>
  <c r="M116" i="1"/>
  <c r="K116" i="1"/>
  <c r="I116" i="1"/>
  <c r="M158" i="1"/>
  <c r="K158" i="1"/>
  <c r="I158" i="1"/>
  <c r="G158" i="1"/>
  <c r="G156" i="1" s="1"/>
  <c r="O148" i="1"/>
  <c r="M148" i="1"/>
  <c r="M146" i="1" s="1"/>
  <c r="K148" i="1"/>
  <c r="K146" i="1" s="1"/>
  <c r="I148" i="1"/>
  <c r="G148" i="1"/>
  <c r="O146" i="1"/>
  <c r="Q154" i="1"/>
  <c r="O162" i="1"/>
  <c r="M162" i="1"/>
  <c r="K162" i="1"/>
  <c r="I162" i="1"/>
  <c r="Q159" i="1"/>
  <c r="Q157" i="1"/>
  <c r="G139" i="1"/>
  <c r="Q139" i="1" s="1"/>
  <c r="G114" i="1"/>
  <c r="G68" i="1"/>
  <c r="Q68" i="1" s="1"/>
  <c r="G15" i="1"/>
  <c r="M94" i="1"/>
  <c r="M76" i="1"/>
  <c r="I50" i="1"/>
  <c r="I125" i="1"/>
  <c r="I124" i="1" s="1"/>
  <c r="I123" i="1" s="1"/>
  <c r="I99" i="1"/>
  <c r="I94" i="1"/>
  <c r="I91" i="1" s="1"/>
  <c r="Q91" i="1" s="1"/>
  <c r="I38" i="1"/>
  <c r="O76" i="1"/>
  <c r="K76" i="1"/>
  <c r="T18" i="6"/>
  <c r="S18" i="6"/>
  <c r="R18" i="6"/>
  <c r="Q18" i="6"/>
  <c r="P18" i="6"/>
  <c r="T17" i="6"/>
  <c r="S17" i="6"/>
  <c r="R17" i="6"/>
  <c r="Q17" i="6"/>
  <c r="P17" i="6"/>
  <c r="T16" i="6"/>
  <c r="S16" i="6"/>
  <c r="R16" i="6"/>
  <c r="Q16" i="6"/>
  <c r="P16" i="6"/>
  <c r="T15" i="6"/>
  <c r="S15" i="6"/>
  <c r="R15" i="6"/>
  <c r="Q15" i="6"/>
  <c r="P15" i="6"/>
  <c r="T14" i="6"/>
  <c r="S14" i="6"/>
  <c r="R14" i="6"/>
  <c r="Q14" i="6"/>
  <c r="P14" i="6"/>
  <c r="T13" i="6"/>
  <c r="S13" i="6"/>
  <c r="R13" i="6"/>
  <c r="Q13" i="6"/>
  <c r="P13" i="6"/>
  <c r="T12" i="6"/>
  <c r="S12" i="6"/>
  <c r="R12" i="6"/>
  <c r="Q12" i="6"/>
  <c r="P12" i="6"/>
  <c r="T11" i="6"/>
  <c r="S11" i="6"/>
  <c r="R11" i="6"/>
  <c r="Q11" i="6"/>
  <c r="P11" i="6"/>
  <c r="T10" i="6"/>
  <c r="S10" i="6"/>
  <c r="R10" i="6"/>
  <c r="Q10" i="6"/>
  <c r="P10" i="6"/>
  <c r="T9" i="6"/>
  <c r="S9" i="6"/>
  <c r="R9" i="6"/>
  <c r="Q9" i="6"/>
  <c r="P9" i="6"/>
  <c r="T8" i="6"/>
  <c r="S8" i="6"/>
  <c r="R8" i="6"/>
  <c r="Q8" i="6"/>
  <c r="P8" i="6"/>
  <c r="T7" i="6"/>
  <c r="S7" i="6"/>
  <c r="R7" i="6"/>
  <c r="Q7" i="6"/>
  <c r="P7" i="6"/>
  <c r="P22" i="5"/>
  <c r="P21" i="5"/>
  <c r="O21" i="5"/>
  <c r="P19" i="5"/>
  <c r="O19" i="5"/>
  <c r="R18" i="5"/>
  <c r="Q18" i="5"/>
  <c r="P18" i="5"/>
  <c r="O18" i="5"/>
  <c r="N18" i="5"/>
  <c r="M18" i="5"/>
  <c r="L18" i="5"/>
  <c r="R17" i="5"/>
  <c r="Q17" i="5"/>
  <c r="P17" i="5"/>
  <c r="O17" i="5"/>
  <c r="N17" i="5"/>
  <c r="M17" i="5"/>
  <c r="L17" i="5"/>
  <c r="R16" i="5"/>
  <c r="Q16" i="5"/>
  <c r="P16" i="5"/>
  <c r="O16" i="5"/>
  <c r="N16" i="5"/>
  <c r="M16" i="5"/>
  <c r="L16" i="5"/>
  <c r="R15" i="5"/>
  <c r="Q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Q10" i="5"/>
  <c r="M10" i="5"/>
  <c r="L10" i="5"/>
  <c r="R9" i="5"/>
  <c r="Q9" i="5"/>
  <c r="P9" i="5"/>
  <c r="O9" i="5"/>
  <c r="N9" i="5"/>
  <c r="M9" i="5"/>
  <c r="L9" i="5"/>
  <c r="R8" i="5"/>
  <c r="Q8" i="5"/>
  <c r="P8" i="5"/>
  <c r="O8" i="5"/>
  <c r="N8" i="5"/>
  <c r="M8" i="5"/>
  <c r="L8" i="5"/>
  <c r="Q163" i="1"/>
  <c r="G162" i="1"/>
  <c r="I161" i="1"/>
  <c r="I155" i="1"/>
  <c r="Q155" i="1" s="1"/>
  <c r="I153" i="1"/>
  <c r="Q153" i="1" s="1"/>
  <c r="I152" i="1"/>
  <c r="Q152" i="1" s="1"/>
  <c r="Q151" i="1"/>
  <c r="I150" i="1"/>
  <c r="I149" i="1"/>
  <c r="Q149" i="1" s="1"/>
  <c r="Q145" i="1"/>
  <c r="Q144" i="1"/>
  <c r="Q143" i="1"/>
  <c r="Q142" i="1"/>
  <c r="Q141" i="1"/>
  <c r="Q140" i="1"/>
  <c r="Q138" i="1"/>
  <c r="Q137" i="1"/>
  <c r="Q136" i="1"/>
  <c r="Q135" i="1"/>
  <c r="Q134" i="1"/>
  <c r="Q133" i="1"/>
  <c r="Q129" i="1"/>
  <c r="Q128" i="1"/>
  <c r="Q127" i="1"/>
  <c r="Q126" i="1"/>
  <c r="K125" i="1"/>
  <c r="K124" i="1" s="1"/>
  <c r="K123" i="1" s="1"/>
  <c r="G125" i="1"/>
  <c r="Q122" i="1"/>
  <c r="Q121" i="1"/>
  <c r="I120" i="1"/>
  <c r="Q119" i="1"/>
  <c r="Q118" i="1"/>
  <c r="Q117" i="1"/>
  <c r="Q115" i="1"/>
  <c r="Q113" i="1"/>
  <c r="Q111" i="1"/>
  <c r="Q110" i="1"/>
  <c r="Q109" i="1"/>
  <c r="Q108" i="1"/>
  <c r="Q107" i="1"/>
  <c r="Q106" i="1"/>
  <c r="Q105" i="1"/>
  <c r="K104" i="1"/>
  <c r="K103" i="1"/>
  <c r="M103" i="1" s="1"/>
  <c r="O103" i="1" s="1"/>
  <c r="Q102" i="1"/>
  <c r="Q101" i="1"/>
  <c r="Q100" i="1"/>
  <c r="G99" i="1"/>
  <c r="Q98" i="1"/>
  <c r="Q97" i="1"/>
  <c r="Q96" i="1"/>
  <c r="Q95" i="1"/>
  <c r="O94" i="1"/>
  <c r="K94" i="1"/>
  <c r="Q88" i="1"/>
  <c r="Q87" i="1"/>
  <c r="Q86" i="1"/>
  <c r="Q85" i="1"/>
  <c r="Q84" i="1"/>
  <c r="Q83" i="1"/>
  <c r="Q82" i="1"/>
  <c r="I81" i="1"/>
  <c r="I80" i="1"/>
  <c r="Q80" i="1" s="1"/>
  <c r="Q79" i="1"/>
  <c r="Q78" i="1"/>
  <c r="Q77" i="1"/>
  <c r="G76" i="1"/>
  <c r="Q75" i="1"/>
  <c r="Q74" i="1"/>
  <c r="Q73" i="1"/>
  <c r="Q72" i="1"/>
  <c r="Q71" i="1"/>
  <c r="Q70" i="1"/>
  <c r="Q69" i="1"/>
  <c r="Q67" i="1"/>
  <c r="Q66" i="1"/>
  <c r="Q65" i="1"/>
  <c r="Q64" i="1"/>
  <c r="Q63" i="1"/>
  <c r="Q62" i="1"/>
  <c r="Q61" i="1"/>
  <c r="Q60" i="1"/>
  <c r="Q59" i="1"/>
  <c r="Q58" i="1"/>
  <c r="Q57" i="1"/>
  <c r="Q56" i="1"/>
  <c r="Q55" i="1"/>
  <c r="Q54" i="1"/>
  <c r="Q53" i="1"/>
  <c r="Q52" i="1"/>
  <c r="Q51" i="1"/>
  <c r="O50" i="1"/>
  <c r="M50" i="1"/>
  <c r="K50" i="1"/>
  <c r="G50" i="1"/>
  <c r="Q49" i="1"/>
  <c r="Q48" i="1"/>
  <c r="Q47" i="1"/>
  <c r="Q46" i="1"/>
  <c r="Q45" i="1"/>
  <c r="Q44" i="1"/>
  <c r="Q43" i="1"/>
  <c r="Q42" i="1"/>
  <c r="Q41" i="1"/>
  <c r="Q40" i="1"/>
  <c r="Q39" i="1"/>
  <c r="O38" i="1"/>
  <c r="M38" i="1"/>
  <c r="K38" i="1"/>
  <c r="G38" i="1"/>
  <c r="Q37" i="1"/>
  <c r="Q36" i="1"/>
  <c r="Q35" i="1"/>
  <c r="Q34" i="1"/>
  <c r="Q33" i="1"/>
  <c r="Q32" i="1"/>
  <c r="Q31" i="1"/>
  <c r="Q30" i="1"/>
  <c r="Q29" i="1"/>
  <c r="I28" i="1"/>
  <c r="Q28" i="1" s="1"/>
  <c r="Q27" i="1"/>
  <c r="Q26" i="1"/>
  <c r="Q25" i="1"/>
  <c r="Q24" i="1"/>
  <c r="Q23" i="1"/>
  <c r="Q22" i="1"/>
  <c r="Q21" i="1"/>
  <c r="M20" i="1"/>
  <c r="M15" i="1" s="1"/>
  <c r="K20" i="1"/>
  <c r="K15" i="1" s="1"/>
  <c r="I20" i="1"/>
  <c r="O19" i="1"/>
  <c r="Q19" i="1" s="1"/>
  <c r="E14" i="1"/>
  <c r="Q147" i="1"/>
  <c r="M125" i="1" l="1"/>
  <c r="M124" i="1" s="1"/>
  <c r="M123" i="1" s="1"/>
  <c r="Q123" i="1" s="1"/>
  <c r="G9" i="1"/>
  <c r="Q148" i="1"/>
  <c r="K99" i="1"/>
  <c r="I114" i="1"/>
  <c r="I76" i="1"/>
  <c r="Q76" i="1" s="1"/>
  <c r="Q94" i="1"/>
  <c r="Q158" i="1"/>
  <c r="Q103" i="1"/>
  <c r="Q116" i="1"/>
  <c r="K120" i="1"/>
  <c r="Q162" i="1"/>
  <c r="G124" i="1"/>
  <c r="O15" i="1"/>
  <c r="I146" i="1"/>
  <c r="J145" i="1" s="1"/>
  <c r="Q50" i="1"/>
  <c r="Q38" i="1"/>
  <c r="G146" i="1"/>
  <c r="I15" i="1"/>
  <c r="Q20" i="1"/>
  <c r="I156" i="1"/>
  <c r="Q81" i="1"/>
  <c r="M104" i="1"/>
  <c r="K161" i="1"/>
  <c r="Q150" i="1"/>
  <c r="Q130" i="1"/>
  <c r="Q124" i="1" l="1"/>
  <c r="Q125" i="1"/>
  <c r="I9" i="1"/>
  <c r="G8" i="1"/>
  <c r="G169" i="1" s="1"/>
  <c r="Q15" i="1"/>
  <c r="I8" i="1"/>
  <c r="I169" i="1" s="1"/>
  <c r="M120" i="1"/>
  <c r="K114" i="1"/>
  <c r="K11" i="1" s="1"/>
  <c r="Q146" i="1"/>
  <c r="M161" i="1"/>
  <c r="K156" i="1"/>
  <c r="O104" i="1"/>
  <c r="O99" i="1" s="1"/>
  <c r="M99" i="1"/>
  <c r="K9" i="1" l="1"/>
  <c r="M114" i="1"/>
  <c r="M11" i="1" s="1"/>
  <c r="O120" i="1"/>
  <c r="O114" i="1" s="1"/>
  <c r="O11" i="1" s="1"/>
  <c r="Q104" i="1"/>
  <c r="Q99" i="1"/>
  <c r="O161" i="1"/>
  <c r="O156" i="1" s="1"/>
  <c r="X156" i="1" s="1"/>
  <c r="M156" i="1"/>
  <c r="N155" i="1" s="1"/>
  <c r="M9" i="1" l="1"/>
  <c r="Q9" i="1" s="1"/>
  <c r="O9" i="1"/>
  <c r="M8" i="1"/>
  <c r="M169" i="1" s="1"/>
  <c r="Q114" i="1"/>
  <c r="Q120" i="1"/>
  <c r="K8" i="1"/>
  <c r="K169" i="1" s="1"/>
  <c r="Q161" i="1"/>
  <c r="Q156" i="1" l="1"/>
  <c r="O8" i="1" l="1"/>
  <c r="O169" i="1" s="1"/>
  <c r="Q169" i="1" s="1"/>
  <c r="Q8" i="1"/>
</calcChain>
</file>

<file path=xl/comments1.xml><?xml version="1.0" encoding="utf-8"?>
<comments xmlns="http://schemas.openxmlformats.org/spreadsheetml/2006/main">
  <authors>
    <author>win7</author>
  </authors>
  <commentList>
    <comment ref="C38" authorId="0" shapeId="0">
      <text/>
    </comment>
    <comment ref="C53" authorId="0" shapeId="0">
      <text>
        <r>
          <rPr>
            <b/>
            <sz val="9"/>
            <rFont val="Tahoma"/>
            <charset val="134"/>
          </rPr>
          <t>win7:</t>
        </r>
        <r>
          <rPr>
            <sz val="9"/>
            <rFont val="Tahoma"/>
            <charset val="134"/>
          </rPr>
          <t xml:space="preserve">
judulnya Pembinaan PTK</t>
        </r>
      </text>
    </comment>
    <comment ref="C102" authorId="0" shapeId="0">
      <text>
        <r>
          <rPr>
            <b/>
            <sz val="9"/>
            <rFont val="Tahoma"/>
            <charset val="134"/>
          </rPr>
          <t>win7:</t>
        </r>
        <r>
          <rPr>
            <sz val="9"/>
            <rFont val="Tahoma"/>
            <charset val="134"/>
          </rPr>
          <t xml:space="preserve">
disederhanakan 3 kegiatan ini dengan judul penyelenggaraan PAUD</t>
        </r>
      </text>
    </comment>
    <comment ref="C125" authorId="0" shapeId="0">
      <text>
        <r>
          <rPr>
            <b/>
            <sz val="9"/>
            <rFont val="Tahoma"/>
            <charset val="134"/>
          </rPr>
          <t>win7:</t>
        </r>
        <r>
          <rPr>
            <sz val="9"/>
            <rFont val="Tahoma"/>
            <charset val="134"/>
          </rPr>
          <t xml:space="preserve">
untuk program kebudayaan mjd 1 saja dan ada catatanya</t>
        </r>
      </text>
    </comment>
  </commentList>
</comments>
</file>

<file path=xl/sharedStrings.xml><?xml version="1.0" encoding="utf-8"?>
<sst xmlns="http://schemas.openxmlformats.org/spreadsheetml/2006/main" count="1061" uniqueCount="573">
  <si>
    <t>Tabel 4.1</t>
  </si>
  <si>
    <t>No</t>
  </si>
  <si>
    <t xml:space="preserve">Tujuan </t>
  </si>
  <si>
    <t>Sasaran</t>
  </si>
  <si>
    <t>Indikator Sasaran/Tujuan</t>
  </si>
  <si>
    <t>Target Kinerja Tujuan/Sasaran pada Tahun ke-</t>
  </si>
  <si>
    <t xml:space="preserve">Meningkatnya pemerataan kualitas daya saing pendidikan </t>
  </si>
  <si>
    <t>Rata-rata Lama Sekolah</t>
  </si>
  <si>
    <t>Harapan Lama Sekolah</t>
  </si>
  <si>
    <t>a</t>
  </si>
  <si>
    <t>Meningkat dan meratanya kualitas pendidikan dengan SDM yang unggul, berdaya saing dan berkarakter Islami</t>
  </si>
  <si>
    <t>Angka melanjutkan SD</t>
  </si>
  <si>
    <t>Angka melanjutkan SMP</t>
  </si>
  <si>
    <t>Rata-rata Nilai UN SD</t>
  </si>
  <si>
    <t>77,5</t>
  </si>
  <si>
    <t>78,5</t>
  </si>
  <si>
    <t>Rata-rata Nilai UN SMP</t>
  </si>
  <si>
    <t>b</t>
  </si>
  <si>
    <t>Meningkatnya kesadaran dan pemahaman budaya daerah yang diwujudkan dalam karakter dan pelestarian budaya</t>
  </si>
  <si>
    <t xml:space="preserve">Pelaku Budaya berperan aktif dalam melestarikan kebudayaan </t>
  </si>
  <si>
    <t>2500 orang</t>
  </si>
  <si>
    <t>3000 orang</t>
  </si>
  <si>
    <t>3500 orang</t>
  </si>
  <si>
    <t>4000 orang</t>
  </si>
  <si>
    <t>4500 orang</t>
  </si>
  <si>
    <t>Meningkatkan kualitas SDM yang kompetitif dan berkarakter pemenang</t>
  </si>
  <si>
    <t>Peringkat Padang Panjang dalam Event Olahraga Provinsi</t>
  </si>
  <si>
    <t>10 dari 18 Kab/Kota Peserta</t>
  </si>
  <si>
    <t>5 dari 18 Kab/Kota Peserta</t>
  </si>
  <si>
    <t>Terfasilitasinya pembinaan olahraga berkesinambungan dan kompetisi olahraga yang terstruktur serta berkelanjutan</t>
  </si>
  <si>
    <t>6 Prestasi Provinsi</t>
  </si>
  <si>
    <t>8 Prestasi Provinsi</t>
  </si>
  <si>
    <t>10 Prestasi Provinsi</t>
  </si>
  <si>
    <t>10 Prestasi Prov, 1 Prestasi Nasional</t>
  </si>
  <si>
    <t>12 Prestasi Prov, 2 Prestasi Nasional</t>
  </si>
  <si>
    <t>Terfasilitasinya pembinaan pemuda berkarakter kuat dan bertaqwa</t>
  </si>
  <si>
    <t>3 Prestasi Provinsi</t>
  </si>
  <si>
    <t>4 Prestasi Provinsi</t>
  </si>
  <si>
    <t>5 Prestasi Provinsi</t>
  </si>
  <si>
    <t>6 Prestasi Prov, 1 Prestasi Nasional</t>
  </si>
  <si>
    <t>6 Prestasi Prov, 2 Prestasi Nasional</t>
  </si>
  <si>
    <t>Tabel 5.1</t>
  </si>
  <si>
    <t>Tujuan, Sasaran, Strategi dan Kebijakan</t>
  </si>
  <si>
    <t>Visi : Untuk Kejayaan Padang Panjang yang bermarwah dan bermartabat</t>
  </si>
  <si>
    <t>Tujuan</t>
  </si>
  <si>
    <t>Strategi</t>
  </si>
  <si>
    <t>Arah Kebijakan</t>
  </si>
  <si>
    <t xml:space="preserve">1.Peningkatan dan Pemerataan Kualitas Pendidikan </t>
  </si>
  <si>
    <t>1.Pembangunan daya saing SDM yang unggul dan berkarakter Islami</t>
  </si>
  <si>
    <t xml:space="preserve">2. Optimalisasi Wajar 9 Tahun </t>
  </si>
  <si>
    <t>3. Optimalisasi Pendidikan Anak Usia Dini dan Pendidikan Masyarakat</t>
  </si>
  <si>
    <t>2. Standarisasi infrastruktur dan akses pelayanan yang terbuka dan setara</t>
  </si>
  <si>
    <t>Tabel 6.1</t>
  </si>
  <si>
    <t>Kota Padang Panjang</t>
  </si>
  <si>
    <t>Program dan Kegiatan</t>
  </si>
  <si>
    <t>Indikator Kinerja Tujuan, Sasaran, Program (Outcome) dan Kegiatan (Output)</t>
  </si>
  <si>
    <t>Data capaian pada tahun awal perencanaan</t>
  </si>
  <si>
    <t>Kondisi kinerja pada akhir periode Renstra OPD</t>
  </si>
  <si>
    <t>OPD Penanggung-jawab</t>
  </si>
  <si>
    <t>Ket</t>
  </si>
  <si>
    <t xml:space="preserve">target kinerja </t>
  </si>
  <si>
    <t>Rp</t>
  </si>
  <si>
    <t xml:space="preserve">Meningkatnya Pemerataan kualitas daya saing pendidikan </t>
  </si>
  <si>
    <t>Angka Melanjutkan SD</t>
  </si>
  <si>
    <t>Angka Melanjutkan SMP</t>
  </si>
  <si>
    <t>76,50</t>
  </si>
  <si>
    <t>Program Wajib Belajar Pendidikan 9Tahun</t>
  </si>
  <si>
    <t>APK SD/MI/Paket A</t>
  </si>
  <si>
    <t>APM SD/MI/Paket A</t>
  </si>
  <si>
    <t>APK SMP/MTs/Paket B</t>
  </si>
  <si>
    <t>APM SMP/MTs/Paket B</t>
  </si>
  <si>
    <t>- Penerimaan Siswa Baru dan Orientasi Siswa</t>
  </si>
  <si>
    <t>Jumlah Sekolah yang melaksanakan PPDB</t>
  </si>
  <si>
    <t>32 SDN dan 6 SMPN</t>
  </si>
  <si>
    <t>- Kegiatan Dana Operasional Pendidikan (DOP) SD/SMP</t>
  </si>
  <si>
    <t>Pemeliharaan Rutin Sarana Parasarana SD/TK</t>
  </si>
  <si>
    <t>32 SDN dan 1 TK</t>
  </si>
  <si>
    <t>Pemeliharaan Rutin Sarana Prasarana SMP</t>
  </si>
  <si>
    <t>Jumlah  SMP yang sarana dan prasarananya terpelihara</t>
  </si>
  <si>
    <t>6 SMP dan 2 tempat ibadah</t>
  </si>
  <si>
    <t>Rehabilitasi Prasarana Sekolah Dasar</t>
  </si>
  <si>
    <t>Pembangunan Prasarana Sekolah Menengah Pertama</t>
  </si>
  <si>
    <t>jumlah unit bangunan sekolah yang dibangun (pembangunan RKB SMP 6 dan penataan sanitasi dan pustaka SMP</t>
  </si>
  <si>
    <t>Pembangunan Prasarana Sekolah Dasar</t>
  </si>
  <si>
    <t>4 unit SD, 4 sanitasi SD</t>
  </si>
  <si>
    <t>- Kegiatan Penyelenggaraan Ujian SD/SMP</t>
  </si>
  <si>
    <t>38 SD dan 14 SMP</t>
  </si>
  <si>
    <t>- Kegiatan Mutu Padang Panjang Juara</t>
  </si>
  <si>
    <t>- Kegiatan DAK Bidang SD</t>
  </si>
  <si>
    <t>jumlah DAK yang dilaksanakan</t>
  </si>
  <si>
    <t>1 bidang</t>
  </si>
  <si>
    <t>- Kegiatan DAK Bidang SMP</t>
  </si>
  <si>
    <t>- Kegiatan Penunjang DAK Pendidikan</t>
  </si>
  <si>
    <t>Jumlah Bidang DAK yang terlaksana</t>
  </si>
  <si>
    <t>4 urusan</t>
  </si>
  <si>
    <t>- Kegiatan Bantuan Operasional Sekolah</t>
  </si>
  <si>
    <t>- Kegiatan Pembinaan Manajemen dan Penggunaan Dana BOS SD/SMP</t>
  </si>
  <si>
    <t>Lomba mata pelajaran (oliampiade) SD dan SMP</t>
  </si>
  <si>
    <t>terlaksananya lomba olimpiade mata pelajaran untuk SD dan SMP</t>
  </si>
  <si>
    <t>4 kategori lomba</t>
  </si>
  <si>
    <t>- Kegiatan Fasilitasi Pembinaan Akhlak dan Karakter Islami Guru, Siswa dan Warga Sekolah Pendidikan Dasar</t>
  </si>
  <si>
    <t>Jumlah sekolah yang dibina IMTAQ, Tahfidz Quran dan pembinaan akhlak Akhlak Mulia (Karakter) Siswa berbasis ABS/SBK</t>
  </si>
  <si>
    <t>Peningkatan gizi peserta didik berbasis potensi lokal</t>
  </si>
  <si>
    <t>jumlah siswa yang menerima kegiatan Peningkatan Gizi</t>
  </si>
  <si>
    <t>6500 orang siswa</t>
  </si>
  <si>
    <t>MGMP dan KKG guru</t>
  </si>
  <si>
    <t>Jumlah komunitas guru yang mengikuti MGMP dan KKG</t>
  </si>
  <si>
    <t>11 komunitas guru</t>
  </si>
  <si>
    <t>Program Padang Panjang Juara</t>
  </si>
  <si>
    <t>Prestasi Pendidik/ Tenaga Kependidikan/ Peserta Didik di tingkat Provinsi</t>
  </si>
  <si>
    <t>Rasio sekolah yang melaksanakan pembinaan Imtaq dan Program Tahfidz secara terpadu terhadap seluruh sekolah</t>
  </si>
  <si>
    <t>Jumlah sekolah yang dibina IMTAQ, Tahfidz Quran dan pembinaan akhlak Mulia dan adab islami (Karakter) Siswa berbasis ABS/SBK</t>
  </si>
  <si>
    <t>- Kegiatan Pelaksanaan Pesantren Ramadhan</t>
  </si>
  <si>
    <t>Jumlah sekolah yang mengikuti Pesantren Ramadhan</t>
  </si>
  <si>
    <t>- Kegiatan Olimpiade Sains</t>
  </si>
  <si>
    <t>- Kegiatan O2SN</t>
  </si>
  <si>
    <t>- Kegiatan FL2SN</t>
  </si>
  <si>
    <t>- Kegiatan Karya Ilmiah Pendidikan</t>
  </si>
  <si>
    <t>- Kegiatan Reward Guru Siswa Juara</t>
  </si>
  <si>
    <t>Jumlah penerima reward guru dan siswa berprestasi, lomba tingkat propinsi dan nasional</t>
  </si>
  <si>
    <t>47 orang</t>
  </si>
  <si>
    <t>60 orang</t>
  </si>
  <si>
    <t>80 orang</t>
  </si>
  <si>
    <t>100 orang</t>
  </si>
  <si>
    <t>110 orang</t>
  </si>
  <si>
    <t>120 orang</t>
  </si>
  <si>
    <t>- Kegiatan pengembangan kompetensi Guru Para Juara</t>
  </si>
  <si>
    <t>- Kegiatan Peningkatan Gizi Peserta Didik Berbasis Potensi Lokal</t>
  </si>
  <si>
    <t>6500 siswa</t>
  </si>
  <si>
    <t>Program Manajemen Pelayanan Pendidikan</t>
  </si>
  <si>
    <t xml:space="preserve">Angka kelulusan dari SD/MI </t>
  </si>
  <si>
    <t xml:space="preserve">Angka kelulusan dari SMP/MTs </t>
  </si>
  <si>
    <t>- Kegiatan MGMP dan KKG Guru</t>
  </si>
  <si>
    <t xml:space="preserve">Jumlah komunitas guru yang mengikuti MGMP dan KKG </t>
  </si>
  <si>
    <t>- Kegiatan Pembinaan dan Diklat PTK (smart teachers)</t>
  </si>
  <si>
    <t>- Kegiatan Diklat Manajemen Mutu Pendidikan Tenaga Kependidikan</t>
  </si>
  <si>
    <t>- Kegiatan Pengelolaan Penilaian Kinerja dan Sertifikasi Guru</t>
  </si>
  <si>
    <t>- Kegiatan Porseni Guru</t>
  </si>
  <si>
    <t>Jumlah cabang porseni (pentas seni Kreasi) guru yang dilombakan</t>
  </si>
  <si>
    <t xml:space="preserve">6 cabang </t>
  </si>
  <si>
    <t>- Pengembangan kurikulum Kota Padang Panjang</t>
  </si>
  <si>
    <t>Jumlah rancangan kurikulum yang disusun</t>
  </si>
  <si>
    <t>3 jenjang</t>
  </si>
  <si>
    <t>-</t>
  </si>
  <si>
    <t xml:space="preserve">3 jenjang </t>
  </si>
  <si>
    <t>- Kegiatan penunjang operasional ICT Centre</t>
  </si>
  <si>
    <t>- Kegiatan reward guru siswa juara</t>
  </si>
  <si>
    <t>- Kegiatan O2SNSD, SMP/MTS</t>
  </si>
  <si>
    <t>FL2SN SD, SMP/MTS</t>
  </si>
  <si>
    <t>- Kegiatan Kerjasama Pendidikan Dalam dan Luar Negeri</t>
  </si>
  <si>
    <t>Pelaksanaan Pesantren Ramadhan</t>
  </si>
  <si>
    <t>45 sekolah</t>
  </si>
  <si>
    <t>Program BOS</t>
  </si>
  <si>
    <t>terlaksananya pemberian BOS untuk pendidikan dasar</t>
  </si>
  <si>
    <t xml:space="preserve">1 tahun </t>
  </si>
  <si>
    <t>Bantuan Operasional Sekolah</t>
  </si>
  <si>
    <t>jumlah sekolah penerima BOS</t>
  </si>
  <si>
    <t>Program Peningkatan mutu pendidik dan tenaga kependidikan</t>
  </si>
  <si>
    <t>standar tenaga kependidikan pada semua jenjang dan jenis pendidikan</t>
  </si>
  <si>
    <t>pembinaan pendidik dan tenaga kependidikan</t>
  </si>
  <si>
    <t>pengelolaan penilaian kinerja dan sertifikasi guru</t>
  </si>
  <si>
    <t>1 kegiatan, 750 orang, 500 org</t>
  </si>
  <si>
    <t>Jurnal pendidikan</t>
  </si>
  <si>
    <t>pembinaan manajemen dan penggunaan Dana BOS SD/SMP</t>
  </si>
  <si>
    <t>Diklat manajemen mutu pendidik dan tenaga kependidikan</t>
  </si>
  <si>
    <t>50 org guru wali kelas, 38 kasek SD dan 52 kasek dan wasek SMP</t>
  </si>
  <si>
    <t>Guru Para Juara</t>
  </si>
  <si>
    <t>Program  Peningkatan Standarisasi Sarana Prasarana Pendidikan dan kebudayaan</t>
  </si>
  <si>
    <t>Rasio SD/TK yang sudah memenuhi kelengkapan standar sarana prasarana</t>
  </si>
  <si>
    <t>Rasio SMP/MTs yang sudah memenuhi kelengkapan standar sarana prasarana</t>
  </si>
  <si>
    <t>Sekolah pendidikan SD/TK
kondisi bangunan baik</t>
  </si>
  <si>
    <t>59,65%</t>
  </si>
  <si>
    <t>Sekolah pendidikan SMP/MTs
kondisi bangunan baik</t>
  </si>
  <si>
    <t>90,78%</t>
  </si>
  <si>
    <t>32 SDN dan 6 SDS</t>
  </si>
  <si>
    <t>- Kegiatan Pemeliharaan Sarana Prasarana SMP</t>
  </si>
  <si>
    <t xml:space="preserve">Jumlah Sarana Prasarana SMP yang dipelihara </t>
  </si>
  <si>
    <t>6 SMPN dan 8 SMPS</t>
  </si>
  <si>
    <t>- Kegiatan Rehabilitasi Sarana Prasarana SMP</t>
  </si>
  <si>
    <t>Jumlah Sarana Prasarana SMP yang direhabilitasi</t>
  </si>
  <si>
    <t>- Kegiatan Pengadaan Sarana Prasarana SMP</t>
  </si>
  <si>
    <t>Jumlah Sarana Prasarana SMP yang diadakan</t>
  </si>
  <si>
    <t>- Kegiatan Rehabilitasi Sarana Prasarana Budaya</t>
  </si>
  <si>
    <t>Jumlah Sarana Prasarana Budaya, Pemuda dan Olahraga yang direhabilitasi</t>
  </si>
  <si>
    <t>3 urusan</t>
  </si>
  <si>
    <t>1 urusan</t>
  </si>
  <si>
    <t>- Kegiatan Pemeliharaan Sarana Prasarana Budaya</t>
  </si>
  <si>
    <t>Jumlah Sarana Prasarana Budaya, Pemuda dan Olahraga yang dipelihara</t>
  </si>
  <si>
    <t>- Kegiatan Pembangunan Sarana Prasarana Budaya</t>
  </si>
  <si>
    <t>Jumlah Sarana Prasarana Budaya, Pemuda dan Olahraga yang diadakan</t>
  </si>
  <si>
    <t>Program pelayanan pendidikan masyarakat miskin dan berprestasi</t>
  </si>
  <si>
    <t>persentase siswa miskin yang memperoleh biaya pendidikan ke perguruan tinggi</t>
  </si>
  <si>
    <t>11,8 %</t>
  </si>
  <si>
    <t>11,8%</t>
  </si>
  <si>
    <t>jumlah siswa berprestasi yang memperoleh  beasiswa perguruan tinggi ke luar negeri</t>
  </si>
  <si>
    <t>26 org</t>
  </si>
  <si>
    <t>52 org</t>
  </si>
  <si>
    <t>78 org</t>
  </si>
  <si>
    <t>Pelayanan pendidikan siswa miskin</t>
  </si>
  <si>
    <t>20 org</t>
  </si>
  <si>
    <t>25 org</t>
  </si>
  <si>
    <t>30 org</t>
  </si>
  <si>
    <t>40 org</t>
  </si>
  <si>
    <t>8 org</t>
  </si>
  <si>
    <t>Program Pendidikan Anak Usia Dini</t>
  </si>
  <si>
    <t>APK PAUD (4-6 tahun)</t>
  </si>
  <si>
    <t>Rasio Lembaga PAUD Terakreditasi (diatas 1 Tahun)</t>
  </si>
  <si>
    <t>27/58=46,55%</t>
  </si>
  <si>
    <t xml:space="preserve">Rasio PAUD yang terintegrasi Posyandu dan BKB </t>
  </si>
  <si>
    <t>na</t>
  </si>
  <si>
    <t>- Kegiatan Penyelenggaraan PAUD</t>
  </si>
  <si>
    <t>Jumlah Pendidik yang menerima insentif</t>
  </si>
  <si>
    <t>240 org</t>
  </si>
  <si>
    <t>260 org</t>
  </si>
  <si>
    <t>- Kegiatan KKG dan PKG PAUD</t>
  </si>
  <si>
    <t>- Kegiatan Mitra PAUD</t>
  </si>
  <si>
    <t>Jumlah Organisasi Mitra PAUD</t>
  </si>
  <si>
    <t>3 Organisasi</t>
  </si>
  <si>
    <t>4 Organisasi</t>
  </si>
  <si>
    <t>Pengembangan Bakat, Minat dan Kreatifitas Anak dan Pendidik Tingkat Kota/Propinsi</t>
  </si>
  <si>
    <t>jumlah wadah kreatifitas anak dan pendidika PAUD</t>
  </si>
  <si>
    <t>3 kegiatan</t>
  </si>
  <si>
    <t>5 kegiatan</t>
  </si>
  <si>
    <t>6 kegiaan</t>
  </si>
  <si>
    <t>7 kegiatan</t>
  </si>
  <si>
    <t>- Kegiatan Fasilitasi PAUD Berkebutuhan Khusus</t>
  </si>
  <si>
    <t>Rasio Pendidik Pendamping untuk anak berkebutuhan khusus pada sekolah PAUD Inklusi</t>
  </si>
  <si>
    <t>Bimbingan Teknis Penanganan Anak Berkebutuhan Khusus</t>
  </si>
  <si>
    <t>terlaksananya peningkatan kemampuan pendidik PAUD dalam penanganan anak kebutuhan khusus (divabel melalui bintek dan magang)</t>
  </si>
  <si>
    <t>15 org</t>
  </si>
  <si>
    <t>- Kegiatan BOP PAUD</t>
  </si>
  <si>
    <t>Jumlah Lembaga PAUD yang mendapat dana BOP</t>
  </si>
  <si>
    <t>54 Lembaga</t>
  </si>
  <si>
    <t>- Kegiatan Penyelenggaraan PAUD Percontohan</t>
  </si>
  <si>
    <t>Jumlah pelatihan dan pembinaan PAUD percontohan</t>
  </si>
  <si>
    <t>2 Kegiatan</t>
  </si>
  <si>
    <t>Pengukuhan Mitra PAUD</t>
  </si>
  <si>
    <t>terlaksnanya pengukuhan personil mitra PAUD</t>
  </si>
  <si>
    <t>Peningkatan kompetensi guru PAUD</t>
  </si>
  <si>
    <t>jumlah guru PAUD yang ditingkatkan kompetensinya</t>
  </si>
  <si>
    <t>Program Pendidkan Non Formal</t>
  </si>
  <si>
    <t>Angka Kelulusan Pendidikan Paket A/B/C</t>
  </si>
  <si>
    <t>Angka Penduduk usia 15 tahun ke atas tamat SLTA/Sederajat</t>
  </si>
  <si>
    <t>70 orang</t>
  </si>
  <si>
    <t>90 orang</t>
  </si>
  <si>
    <t>Pelaksanaan ujian nasional pendidikan kesetaraan (UNPK) paket A, B, C</t>
  </si>
  <si>
    <t>jumah peserta mengikuti ujian pendidikan kesetaraan paket A, B, C</t>
  </si>
  <si>
    <t>89 Org</t>
  </si>
  <si>
    <t>Pembinaan PTK non formal</t>
  </si>
  <si>
    <t>jumlah peserta sosialisasi, Bimtek PTK non formal dan pengelola lembaga pendidikan masyarakat</t>
  </si>
  <si>
    <t>61 org</t>
  </si>
  <si>
    <t>62 org</t>
  </si>
  <si>
    <t>63 org</t>
  </si>
  <si>
    <t>64 org</t>
  </si>
  <si>
    <t>Pemberdayaan Tenaga Pendidik Non Formal</t>
  </si>
  <si>
    <t>- Pengabdian Masyarakat dan Desa Binaan SKB</t>
  </si>
  <si>
    <t xml:space="preserve">Jumlah desa dibina </t>
  </si>
  <si>
    <t xml:space="preserve">2 kelurahan </t>
  </si>
  <si>
    <t>- DAK Bidang SKB</t>
  </si>
  <si>
    <t>Jumlah bidang alokasi DAK SKB</t>
  </si>
  <si>
    <t>- Bantuan Operasional Pendidikan Kesetaraan (DAK Non Fisik)</t>
  </si>
  <si>
    <t>jumlah  DAK non fisik kesetaraan</t>
  </si>
  <si>
    <t>Pelaku Budaya berperan aktif dalam melestarikan kebudayaan minimal 4500 orang (7,5% dari total Penduduk Padang Panjang)</t>
  </si>
  <si>
    <t>1800 orang</t>
  </si>
  <si>
    <t>Program Pemajuan Kebudayaan</t>
  </si>
  <si>
    <t>Persentase Capaian Objek Pemajuan Kebudayaan (10 Objek)</t>
  </si>
  <si>
    <t>2 Objek (Seni, Pengetahuan Tradisional)</t>
  </si>
  <si>
    <t>4 Objek (+ Adat Istiadat, Permainan Rakyat)</t>
  </si>
  <si>
    <t>6 Objek (+ Tradisi Lisan, Teknologi Tradisional)</t>
  </si>
  <si>
    <t>8 Objek (+ Bahasa, Olahraga Tradisional)</t>
  </si>
  <si>
    <t>10 Objek (+ Ritus, Manuskrip)</t>
  </si>
  <si>
    <t>Jumlah film dan buku budaya</t>
  </si>
  <si>
    <t>1 Film/Buku</t>
  </si>
  <si>
    <t>Jumlah pertunjukan budaya (mis: Oyak Jambu, Tari Rantak Salapan, Tari Mancak, Dendang Gunung, dll)</t>
  </si>
  <si>
    <t>2 pertunjukan budaya</t>
  </si>
  <si>
    <t>Jumlah tenaga ahli cagar budaya tersertifikasi</t>
  </si>
  <si>
    <t>2 orang</t>
  </si>
  <si>
    <t>3 org</t>
  </si>
  <si>
    <t>4 org</t>
  </si>
  <si>
    <t>Jumlah event duta budaya</t>
  </si>
  <si>
    <t>3 Event</t>
  </si>
  <si>
    <t>seni</t>
  </si>
  <si>
    <t>Jumlah diplomasi pertunjukan budaya</t>
  </si>
  <si>
    <t>20 Pertunjukan</t>
  </si>
  <si>
    <t>Jumlah festival alek nagari</t>
  </si>
  <si>
    <t>3 event</t>
  </si>
  <si>
    <t>4 event</t>
  </si>
  <si>
    <t>2 Event Lokal, 2 Event Prov, 1 Event Nasional</t>
  </si>
  <si>
    <t>seni, adat istiadat</t>
  </si>
  <si>
    <t>Jumlah sanggar yang dibina</t>
  </si>
  <si>
    <t>17 Kelompok</t>
  </si>
  <si>
    <t>20 Kelompok</t>
  </si>
  <si>
    <t>tradisi lisan</t>
  </si>
  <si>
    <t xml:space="preserve">- Kegiatan Penguatan Lembaga Adat, Seni dan Budaya </t>
  </si>
  <si>
    <t>Jumlah Lembaga Adat Budaya aktif</t>
  </si>
  <si>
    <t>5 Lembaga Adat</t>
  </si>
  <si>
    <t>manuskrip, bahasa</t>
  </si>
  <si>
    <t>Jumlah rembug lembaga adat yang dilaksanakan</t>
  </si>
  <si>
    <t>1 kali</t>
  </si>
  <si>
    <t>adat, pengetahuan</t>
  </si>
  <si>
    <t xml:space="preserve">jumlah Kampung Budaya  yang dikembangkan </t>
  </si>
  <si>
    <t>1 Kampung Budaya</t>
  </si>
  <si>
    <t xml:space="preserve">Jumlah bimtek budaya </t>
  </si>
  <si>
    <t>4 Bimtek</t>
  </si>
  <si>
    <t>Jumlah fasilitasi Nagari Binaan</t>
  </si>
  <si>
    <t>1 Nagari</t>
  </si>
  <si>
    <t>Program Pengelolaan Keragaman Budaya</t>
  </si>
  <si>
    <t>kampung budaya</t>
  </si>
  <si>
    <t>Fasilitasi Pendirian Kampung Budaya</t>
  </si>
  <si>
    <t>jumlah kampung budaya yang difasilitasi untuk didirikan</t>
  </si>
  <si>
    <t>1 kampung budaya</t>
  </si>
  <si>
    <t>Fasilitasi Perkembangan Keragaman dan Diplomasi Budaya</t>
  </si>
  <si>
    <t>Fasilitasi Penyelenggaraan Festival Budaya Daerah</t>
  </si>
  <si>
    <t>15 pertunjukkan dan sukses pelaksanaan kemah budaya nusantara 2019</t>
  </si>
  <si>
    <t>Pengembangan Kesenian dan Kebudayaan Daerah</t>
  </si>
  <si>
    <t>Program Pelayanan Administrasi Perkantoran</t>
  </si>
  <si>
    <t>Persentase pemenuhan pelayanan administrasi perkantoran</t>
  </si>
  <si>
    <t>12 Bulan</t>
  </si>
  <si>
    <t>-Penyediaan Jasa Pemeliharaan dan Perizinan
Kendaraan Dinas/Operasional</t>
  </si>
  <si>
    <t>Jumlah kendaraan dinas yang terpelihara</t>
  </si>
  <si>
    <t>-Penyediaan Jasa Kebersihan Kantor</t>
  </si>
  <si>
    <t xml:space="preserve">Jumlah unit  gedung kantor yang dijaga dan dibersihkan </t>
  </si>
  <si>
    <t>1 tahun; 4 orang</t>
  </si>
  <si>
    <t>-Penyediaan Makanan dan Minuman</t>
  </si>
  <si>
    <t>Jumlah makanan dan minuman rapat yang disediakan</t>
  </si>
  <si>
    <t>-Penyediaan Jasa Tenaga Administrasi/Teknis Kantor</t>
  </si>
  <si>
    <t>Jumlah tenaga administrasi yang dipekerjakan</t>
  </si>
  <si>
    <t>-Rapat-Rapat Koordinasi dan Konsultasi Ke Luar
Daerah</t>
  </si>
  <si>
    <t>Jumlah rapat koordinasi dan konsultasi yang diikuti</t>
  </si>
  <si>
    <t>Program Peningkatan Sarana dan Prasarana Aparatur</t>
  </si>
  <si>
    <t>Persentase pemenuhan sarana dan prasarana aparatur</t>
  </si>
  <si>
    <t>-Pembangunan Gedung Kantor</t>
  </si>
  <si>
    <t>Jumlah gedung Kantor yang dibangun</t>
  </si>
  <si>
    <t>Program Peningkatan Kapasitas Sumber Daya Aparatur</t>
  </si>
  <si>
    <t>Meningkatnya kapasitas sumber daya aparatur</t>
  </si>
  <si>
    <t>Bimbingan Teknis Implementasi Peraturan Perundang-undangan</t>
  </si>
  <si>
    <t>Jumlah Aparatur yang mengikuti Bimtek</t>
  </si>
  <si>
    <t>20 orang</t>
  </si>
  <si>
    <t>Jumlah</t>
  </si>
  <si>
    <t>TABEL 7.1</t>
  </si>
  <si>
    <t>INDIKATOR KINERJA PERANGKAT DAERAH YANG MENGACU PADA TUJUAN DAN SASARAN RPJMD</t>
  </si>
  <si>
    <t>NO</t>
  </si>
  <si>
    <t>INDIKATOR SASARAN</t>
  </si>
  <si>
    <t>KONDISI KINERJA PADA AWAL PERIODE RPJMD TAHUN 2018</t>
  </si>
  <si>
    <t>TARGET CAPAIAN SETIAP TAHUN</t>
  </si>
  <si>
    <t>KONDISI KINERJA PADA AKHIR PERIODE RPJMD TAHUN 2023</t>
  </si>
  <si>
    <t>angka melanjutkan SD</t>
  </si>
  <si>
    <t>angka melanjutkan SMP</t>
  </si>
  <si>
    <t>Angka  kelulusan (AL) SD/MI</t>
  </si>
  <si>
    <t>Angka  kelulusan (AL) SMP/MTs</t>
  </si>
  <si>
    <t>Prestasi Pendidik/Tenaga Pendidik/Peserta Didik di tingkat Provinsi dan Nasional</t>
  </si>
  <si>
    <t>15 TK Provinsi</t>
  </si>
  <si>
    <t>17 TK Provinsi</t>
  </si>
  <si>
    <t>20 TK Provinsi, 1 Nasional</t>
  </si>
  <si>
    <t>23 TK Provinsi, 1 Nasional</t>
  </si>
  <si>
    <t>26 TK provinsi, 1 Nasional</t>
  </si>
  <si>
    <t>30 TK Provinsi, 1 Nasional</t>
  </si>
  <si>
    <t>Rasio Sekolah yang melaksanakan pembinaan Iman dan taqwa serta program Tahfidz secara terpadu terhadap seluruh sekolah</t>
  </si>
  <si>
    <t>99,8%</t>
  </si>
  <si>
    <t>Rasio TK/SD yang sudah memenuhi kelengkapan standar sarana dan prasarana</t>
  </si>
  <si>
    <t>Rasio SMP/MTs  yang sudah memenuhi kelengkapan standar sarana dan prasarana</t>
  </si>
  <si>
    <t>Sekolah Pendidikan SD/TK kondisi bangunan baik</t>
  </si>
  <si>
    <t>Sekolah Pendidikan SMP/MTs kondisi bangunan baik</t>
  </si>
  <si>
    <t>Rasio Lembaga PAUD Terakreditasi (diatas 1 tahun)</t>
  </si>
  <si>
    <t>Rasio TK yang memiliki komite/Persatuan Orang tua</t>
  </si>
  <si>
    <t>Rasio PAUD yang terintegrasi Posyandu dan BKB</t>
  </si>
  <si>
    <t>Rasio PAUD yang memenuhi standar sarana dan prasarana</t>
  </si>
  <si>
    <t>Angka Kelulusan Paket A/B/C</t>
  </si>
  <si>
    <t>Angka Penduduk usia 15 tahun keatas tamat SLTA/sederajat</t>
  </si>
  <si>
    <t>Persentase capaian objek pemajuan kebudayaan</t>
  </si>
  <si>
    <t>2 seni pengetahuan tradisional</t>
  </si>
  <si>
    <t>4 adat istiadat, permainan rakyat</t>
  </si>
  <si>
    <t>6 tradisi lisan teknologi tradisional</t>
  </si>
  <si>
    <t>8 bahasa olahraga tradisional</t>
  </si>
  <si>
    <t>10 situs manuskrip</t>
  </si>
  <si>
    <t>Uraian</t>
  </si>
  <si>
    <t>Anggaran pada tahun ke-</t>
  </si>
  <si>
    <t>Realisasi Anggaran pada tahun ke-</t>
  </si>
  <si>
    <t>Rasio Antara Realisasi dan Anggaran pada tahun ke-</t>
  </si>
  <si>
    <t xml:space="preserve">Rata-Rata Pertumbuhan </t>
  </si>
  <si>
    <t>Anggaran</t>
  </si>
  <si>
    <t>Realissi</t>
  </si>
  <si>
    <t>URUSAN PENDIDIKAN</t>
  </si>
  <si>
    <t>Program Peningkatan Disiplin Aparatur</t>
  </si>
  <si>
    <t>Program Peningkatan Pengembangan Sistem Pelaporan Capaian Kinerja dan Keuangan</t>
  </si>
  <si>
    <t>Program Wajib Belajar Pendidikan Dasar 9 Tahun</t>
  </si>
  <si>
    <t>Program Pendidikan Menengah</t>
  </si>
  <si>
    <t>Program Pendidikan Non Formal</t>
  </si>
  <si>
    <t>Program Peningkatan Mutu Pendidikan dan Tenaga Kependidikan</t>
  </si>
  <si>
    <t>URUSAN KEBUDAYAAN</t>
  </si>
  <si>
    <t>Program Pengembangan Nilai Budaya</t>
  </si>
  <si>
    <t>KOTA PADANG PANJANG</t>
  </si>
  <si>
    <t>Indikator kinerja sesuai tugas dan fungsi perangkat daerah</t>
  </si>
  <si>
    <t>Target NSPK</t>
  </si>
  <si>
    <t>Target IKK</t>
  </si>
  <si>
    <t>Target Indikator lainnya</t>
  </si>
  <si>
    <t>Target Renstra Perangkat Daerah Tahun ke-</t>
  </si>
  <si>
    <t>Realisasi capaian tahun ke-</t>
  </si>
  <si>
    <t>Rasio Capaian pada tahun ke-</t>
  </si>
  <si>
    <t>Angka melek huruf</t>
  </si>
  <si>
    <t>APK SD/MI/SDLB/Paket A</t>
  </si>
  <si>
    <t>APM SD/MI/SDLB/Paket A</t>
  </si>
  <si>
    <t>APK SMP/MTsN/SMP LB/   Paket B</t>
  </si>
  <si>
    <t>APM SMP/MTsN/SMP LB/   Paket B</t>
  </si>
  <si>
    <t>APK SMA/SMK/MA/SMA LB/Paket C</t>
  </si>
  <si>
    <t>Persentase Kualifikasi untuk Pendidik PAUD Formal (TK/TKLB) diharapkan 80% berpendidikan minimal S1/D4.</t>
  </si>
  <si>
    <t>Persentase Tenaga pendidik Paud non formal minimal 1 org berpendidikan S1 perlembaga.</t>
  </si>
  <si>
    <t>APK PAUD Kota Padang Panjang</t>
  </si>
  <si>
    <t>Persentase jumlah sekolah yang menerapkan konsep pendidikan bernuansa islami</t>
  </si>
  <si>
    <t xml:space="preserve">Tersedianya Perwako Pendidikan </t>
  </si>
  <si>
    <t>Jumlah Kerjasama dengan lembaga/dunia usaha/industri</t>
  </si>
  <si>
    <t>Jumlah perlengkapan gedung kantor yang diadakan</t>
  </si>
  <si>
    <t>4 unit</t>
  </si>
  <si>
    <t>8 unit</t>
  </si>
  <si>
    <t>Pelatihan dan Pengembangan SDM Aparatur</t>
  </si>
  <si>
    <t>Jumlah SDM aparatur yang mengikuti pelatihan dan pengembangan</t>
  </si>
  <si>
    <t>5 orang</t>
  </si>
  <si>
    <t>Kegiatan Penyediaan bahan bacaan dan peraturan perundang-undangan</t>
  </si>
  <si>
    <t>Jumlah bahan bacaan dan peraturan perundang-undangan yang diadakan</t>
  </si>
  <si>
    <t xml:space="preserve"> 10 buah</t>
  </si>
  <si>
    <t>20 buah</t>
  </si>
  <si>
    <t>30 buah</t>
  </si>
  <si>
    <t>40 buah</t>
  </si>
  <si>
    <t>17 Prestasi Tk propinsi</t>
  </si>
  <si>
    <t>20 Prestasi TK provinsi dan 1 nasional</t>
  </si>
  <si>
    <t>23 Prestasi tk propvinsi dan 1 nasional</t>
  </si>
  <si>
    <t>26 Prestasi tk provinsi dan 1 nasional</t>
  </si>
  <si>
    <t>30 Prestasi tk provinsi dan 1 nasional</t>
  </si>
  <si>
    <t>- Pengadaan cetak dokumen dan jasa surat Menyurat</t>
  </si>
  <si>
    <t>Jumlah jenis bahan pendukung penyediaan jasa surat menyurat, cetak dan penggandaan serta ATK</t>
  </si>
  <si>
    <t>Penyediaan Komponen dan Jasa listrik, air dan komunikasi</t>
  </si>
  <si>
    <t>jumlah tagihan rekening yang dibayarkan dan komponen instalasi listrik dan penerangan kantor</t>
  </si>
  <si>
    <t>Pemeliharaan Gedung dan Perlengkapan Kantor</t>
  </si>
  <si>
    <t>Jumlah gedung dan perlengkapan kantor yang dipelihara</t>
  </si>
  <si>
    <t>1 unit, 20 jenis</t>
  </si>
  <si>
    <t>Jumlah peserta mengikuti penyelenggaraan Paket A, Paket B, Paket C dan jumlah peserta ujian pendidikan kesetaraan peket A/B/C</t>
  </si>
  <si>
    <t>95 orang</t>
  </si>
  <si>
    <t>Kegiatan Penyelenggaraan Pendidikan Kesetaraan dan ujian nasional pendidikan kesetaraan paket A/B/C</t>
  </si>
  <si>
    <t>Drs. HERMAN, MM</t>
  </si>
  <si>
    <t>- Kegiatan Perlindungan objek pemajuan kebudayaan dan cagar budaya</t>
  </si>
  <si>
    <t>Pengadaan perlengkapan gedung dan alat-alat kantor</t>
  </si>
  <si>
    <t>NIP. 196310031987031004</t>
  </si>
  <si>
    <t>Jumlah Prestasi Olahraga</t>
  </si>
  <si>
    <t>Jumlah Pemuda Berprestasi</t>
  </si>
  <si>
    <t>Program Peningkatan Pengembangan Sistem Perencanaan dan Pelaporan Capaian Kinerja dan Keuangan</t>
  </si>
  <si>
    <t>-Penyusunan Perencanaan dan Pelaporan Kinerja Perangkat Daerah</t>
  </si>
  <si>
    <t>Jumlah perencanaan dan Pelaporan yang disusun (Renja, LKJIP, LKPJ, LPPD, SPIP, Penetapan Kinerja; terlaksananya penyusunan Renstra 2019 - 2023 dan Renja)</t>
  </si>
  <si>
    <t>DR. DESMON, M.Pd</t>
  </si>
  <si>
    <t>NIP. 19681020 199003 1 004</t>
  </si>
  <si>
    <t>Jumlah TK/SD sarana dan prasarananya terpelihara</t>
  </si>
  <si>
    <t>1) jumlah kepala sekolah yang dibina,                                                                                                                                                                                     2) jumlah petugas operator entry sekolah</t>
  </si>
  <si>
    <t>1).Jumlah penjaga sekolah TK/SD,                                                                                                                            2) Jumlah operator pengolahan data TK/SD,                                                                                                                                         3) Jumlah satpam SD                                                                                                                                                                                                           4) Jumlah pekerja kebersihan SMP                                                                                                                                                                                            5) Jumlah penjaga sekolah SMP dan                                                                                                                                                                                                                                6) Jumlah satpam SMP total 90 orang;                                                                                                                                                                                                                                                                                                                                                                                                                                                                                                                                           7) Jumlah belanja telepon air listrik TK Pembina yang dibayarkan</t>
  </si>
  <si>
    <t>1) Jumlah TK dan SD yang Rehabilitas sedang (SDN 12 Silaing Bawah, SD 15 Ngalau dan TK Pembina )                                                                                                                                                                                                                                                                                                                                                                                                                                                                                          2) Jumlah Sarana Ibadah yang perluas serta ditata (13 Gantiang, 16 Koto Panjang, SD 12 Silaing Bawah )                                                                                                                                                                                                                                                                                           3) Jumlah Sanitasi SD yang benahi (SD 04 Gumala)</t>
  </si>
  <si>
    <t>1) Jumlah Sekolah Dasar yang direvitalisasi                                                                                                                                                                                                                                                                  2) Jumlah Sanitasi SD yang dibangun</t>
  </si>
  <si>
    <t>1) 25 penjaga sekolah TK/SD,
2) 30  operator TK/SD,                                            3) 14 satpam SD,                                                                                                                                                                                                                                                                                                         4) 10 pekerja kebersihan SMP,                                                                                                                                                                                                                                                                                                                                                                            5) 5 penjaga sekolah SMP,                                                                                                                                                                                                                                                                                                                                                                                                                                                                                                                                                                                                                                                                                                                                                                                                                                                                                       6) 6 satpam SMP; pembayaran 1 tahun</t>
  </si>
  <si>
    <t>a). 2 unit SD,                                b) 1 TK;                                   c). 3 sarana ibadah SD                                                     d) 1 Sanitasi SD</t>
  </si>
  <si>
    <t>a). 4 RKB SMP 6,                                                                                                                                    b) 3 Pustaka SMP,                                                                                                         c) 1 Sanitasi SMP</t>
  </si>
  <si>
    <t>a) 4 unit SD                                                  b) 4 Sanitasi SD</t>
  </si>
  <si>
    <t>1) Jumlah Sekolah yang menyelenggarakan ujian UN,                                                                                                                                                2) Jumlah Sekolah yang menyelenggarakan ujian UAS,                                                                                                                                                                                                  3) Jumlah Sekolah yang menyelenggarakan simulasi dan ujian sekolah berstandar nasional (USBN), ujian semester (US), ujian kenaikan kelas SD/SMP</t>
  </si>
  <si>
    <t>1) Jumlah Pemetaan Zona Mutu Sekolah;                                                                                                                                                                                                                     2) Jumlah sekolah yang melaksanakan Pengembangan Kompetensi Guru, Penilaian Guru dan Inovasi Pembelajaran,                                                                                                                                                                                                 3) jumlah Diklat Kompetensi Pengawas dan pemilihan Pengawas Berprestasi,                                                 4) jumlah Media Pembelajaran berbasis TIK  ;jumlah sekolah yang meyelenggarakan Pusat Layanan Inklusi SD/SMP</t>
  </si>
  <si>
    <t>a)  4 Zona mutu Sekolah ,                             b) 38 SD dan 14 SMP;                                                                       c) 1 Diklat  Pengawas;                                                                   d) 1 Paket MP berbasis TIK;                                                                         e) 10 Sekolah Inklusi</t>
  </si>
  <si>
    <t>1) jumlah kepala sekolah yang dibina penggunaan BOS,                                                                                                                                                                                     2) jumlah petugas operator entry sekolah</t>
  </si>
  <si>
    <t>4 kategori lomba mapel</t>
  </si>
  <si>
    <t>Jumlah peringkat kontingen O2SN siswa dan guru yang dilaksanakan</t>
  </si>
  <si>
    <t>Peringkat lomba Olimpiade Mata Pelajaran untuk SD dan SMP</t>
  </si>
  <si>
    <t>Jumlah peringkat kontingen FL2SN siswa dan guru yang dilaksanakan</t>
  </si>
  <si>
    <t xml:space="preserve"> 3 cabang peringkat 3 besar propinsi peringkat  </t>
  </si>
  <si>
    <t xml:space="preserve"> 4 cabang peringkat 3 besar propinsi peringkat  </t>
  </si>
  <si>
    <t xml:space="preserve"> 5 cabang peringkat 3 besar propinsi peringkat  </t>
  </si>
  <si>
    <t xml:space="preserve"> 6 cabang peringkat 3 besar propinsi peringkat  </t>
  </si>
  <si>
    <t>Jumlah Karya ilmiah yang diterbitkan yang berstandar nasional</t>
  </si>
  <si>
    <t>5 Karya tulis ilmiah standar nasional</t>
  </si>
  <si>
    <t>10 Karya tulis ilmiah standar nasional</t>
  </si>
  <si>
    <t>15 Karya tulis ilmiah standar nasional</t>
  </si>
  <si>
    <t>20 Karya tulis ilmiah standar nasional</t>
  </si>
  <si>
    <t>1) Jumlah sekolah yang melaksanakan Pengembangan Kompetensi Guru dan Tenaga Kependidikan,                                                                                                                                                                                                           2) Jumlah sekolah yang melaksanakan Penilaian Guru dan Pengawas Berprestasi,                                                                                                                                                                                                                                                                                                  3) Jumlah Diklat Kompetensi Pengawas yang dilaksanakan;                                                                                                                                                                                             4) jumlah Media Pembelajaran berbasis TIK yang diadakan                                                                                                                                                                                            5) jumlah sekolah yang meyelenggarakan Pusat Layanan Inklusi SD/SMP (revisi kembali)</t>
  </si>
  <si>
    <t>a) 38 SD dan 14 SMP                                               b) 1 Diklat Kompetensi Pengawas;                                             c) 1 MP berbasis TIK;                                                  d) 10 Sekolah Inklusi</t>
  </si>
  <si>
    <t>1) Jumlah pendidik dan tenaga kependidikan dibina                                                                                                   2) Jumlah PTK yang mengikuti DIklat Guru</t>
  </si>
  <si>
    <t>a) 70 orang;                                              b). 38 SD dan 14 SMP</t>
  </si>
  <si>
    <t>a) 50 orang guru Wali Kelas;                                          b) 38 Kasek SD dan 52 Kasek dan Wakasek SMP</t>
  </si>
  <si>
    <t>1) jumlah guru yang mengikuti diklat peningkatan mutu pendidik dan tenaga kepedidikan wali kelas;                                                                           2) jumlah peserta diklat kepemimpinan dan manajemen berbasis sekolah</t>
  </si>
  <si>
    <t>1) Jumlah guru SD dan SMP bersertifikasi yang dikelola,                                                                                               2) jumlah guru yang dinilai Angka Kreditnya</t>
  </si>
  <si>
    <t>a)  750 orang,                                                  b) 500 orang</t>
  </si>
  <si>
    <t>Jumlah operational ICT Centre</t>
  </si>
  <si>
    <t>1 web</t>
  </si>
  <si>
    <t xml:space="preserve">1) Jumlah kerjasama pendidikan dalam dan luar negeri yang dilaksanakan;                                                                                                                                                    2) jumlah kerangka kebijakan dan regulasi daerah jumlah MoU Beasiswa pendidikan </t>
  </si>
  <si>
    <t xml:space="preserve">a) 4 dokumen kerjasama;                                           b) 1 regulasi daerah
</t>
  </si>
  <si>
    <t>Jumlah sekolah yang melaksanakan pesantren ramadhan</t>
  </si>
  <si>
    <t xml:space="preserve">Jumlah penerima reward guru dan siswa berprestasi, lomba tingkat kota, propinsi dan nasional </t>
  </si>
  <si>
    <t>Jumlah guru SD/SMP yang lolos seleksi</t>
  </si>
  <si>
    <t xml:space="preserve"> 5 orang guru</t>
  </si>
  <si>
    <t>- Kegiatan Pemeliharaan Sarana Prasarana TK/SD</t>
  </si>
  <si>
    <t xml:space="preserve">Jumlah Sarana Prasarana TK/SD yang dipelihara </t>
  </si>
  <si>
    <t>- Kegiatan Rehabilitasi Sarana Prasarana TK/SD</t>
  </si>
  <si>
    <t xml:space="preserve">Jumlah Sarana Prasarana TK/SD yang direhabilitasi </t>
  </si>
  <si>
    <t>- Kegiatan Pengadaan Sarana Prasarana TK/SD</t>
  </si>
  <si>
    <t>Jumlah Sarana Prasarana TK/SD yang diadakan</t>
  </si>
  <si>
    <t xml:space="preserve">a) Mushola SMP 1 ;                                                             b) Mushola dan Penunjang SMP 5                                                       c)Mesjid dan RKB SMP 2 </t>
  </si>
  <si>
    <t xml:space="preserve">Gedung dan RKB, Asrama 1 Blok Pagar SMP 6 </t>
  </si>
  <si>
    <t xml:space="preserve">a) Kantor SMP 3 Mushola dan                                        b) Penunjang SMP 4 dan                                                     c) Asrama 1 Blok SMP 6 </t>
  </si>
  <si>
    <t xml:space="preserve">Asrama 1 Blok SMP 6 </t>
  </si>
  <si>
    <t xml:space="preserve">a) RKB SMP 4                                         b) RKB SMP 6 </t>
  </si>
  <si>
    <t>a) 1 bunda PAUD,                                                                         b) HIMPAUDI,                                 c) Komite PAUD dan lembaga mitra lainnya</t>
  </si>
  <si>
    <t>Jumlah peserta bimtek PTK non formal dan pengelola lembaga pendidikan masyarakat.</t>
  </si>
  <si>
    <t>Jumlah  event yang terselenggara seperti "Barafest", Festival Vblog dan Film Dokumenter Budaya Tradisional untuk dukungan "Indonesiana tahun 2019" dan Pertunjukkan Budaya Daerah</t>
  </si>
  <si>
    <t>Jumlah pertunjukan ragam budaya seperti diplomasi dan pertunjukkan budaya daerah, duta budaya dalam dan luar negeri serta Kemah Budaya Nusantara</t>
  </si>
  <si>
    <t>a) 5 event daerah                                                               b) 1 event nasional                                                                                                               c) 1 event propinsi</t>
  </si>
  <si>
    <t>a) 4 cabang seni daerah;                                                              b) 5 sanggar</t>
  </si>
  <si>
    <t>1) Jumlah Gugus PAUD dan PKG yang dibina                                                                                                            2) Jumlah guru yang tersertifikat</t>
  </si>
  <si>
    <t>a) 5 Gugus,                                     b) 2 PKG</t>
  </si>
  <si>
    <t>a)6 Gugus,                                     b) 2 PKG</t>
  </si>
  <si>
    <t>a) 6 Gugus,                                     b) 2 PKG</t>
  </si>
  <si>
    <t>a) 1500 makan rapat,                                  b) 1500minum rapat;                                            c) 200 minum tamu</t>
  </si>
  <si>
    <t>a) Tenaga Honor 3 orang;                                                            b) THL 11 orang</t>
  </si>
  <si>
    <t>biaya perjalanaan dinas luar daerah selama 1 tahun</t>
  </si>
  <si>
    <t>a) 800 lbr meterai 6000,                                      b) 1000 lbr meterai 3000,                                  c) barang cetakan dan pengandaan,  ATK, serta paket 1 tahun</t>
  </si>
  <si>
    <t>a) 3 orang;                                    b) 4 unit R4 dan                                c) 12 unit R2</t>
  </si>
  <si>
    <t>6 laporan, 2 Dokumen Perencanaan (renstra dan renja)</t>
  </si>
  <si>
    <t>TABEL 2.1</t>
  </si>
  <si>
    <t>TABEL 2.2</t>
  </si>
  <si>
    <t>1. jumlah guru Sddan SMP bersertifikasi dikelola. 2. jumlah guru yang dinilai angka reditnya.</t>
  </si>
  <si>
    <t>a) 3 orang; b) 4 unit R4 dan c) 12 unit R2</t>
  </si>
  <si>
    <t>Meningkatnya Aktivitas Adat dan Budaya di Masyarakat</t>
  </si>
  <si>
    <t>Meningkatnya angka melanjutkan siswa miskin ke perguruaan tinggi</t>
  </si>
  <si>
    <t>Meningkatkan pemberian besasiswa ke masyarakat miskin untuk melanjutkan pendidikan</t>
  </si>
  <si>
    <t>Misi 1: Meningkatkan pertumbuhan ekonomi unggulan daerah berbasis pembangunan berkelanjutan</t>
  </si>
  <si>
    <t>Misi 2: Meningkatkan pemerataan kualitas daya saing SDM Masyarakat yang berakhlak dan berbudaya</t>
  </si>
  <si>
    <t>Meningkat dan meratanya kualitas pendidikan dengan SDM yang unggul, berbudaya saing dan berkarakter islami</t>
  </si>
  <si>
    <t>Mendorong peningkatan aktifitas lembaga keagamaan, adat dan budaya dimasyarakat</t>
  </si>
  <si>
    <t>1. Peningkatan pengembangan dan penguatan nilai kebudayaan</t>
  </si>
  <si>
    <t>2. Pelestarian Budaya</t>
  </si>
  <si>
    <t>1. Peningkatan standarisasi dan Kualitas Infrastruktur Pendidikan</t>
  </si>
  <si>
    <t>1. Bantuan beasiswa miskin masuk perguruan tinggi</t>
  </si>
  <si>
    <t>Menurunnya Angka Kemiskinan</t>
  </si>
  <si>
    <t>5.45</t>
  </si>
  <si>
    <t>5.03</t>
  </si>
  <si>
    <t xml:space="preserve">4.6 </t>
  </si>
  <si>
    <t>4.18</t>
  </si>
  <si>
    <t>3.75</t>
  </si>
  <si>
    <t>Indeks GINI</t>
  </si>
  <si>
    <t>Angka melanjutkan siswa miskin keperguruan tinggi</t>
  </si>
  <si>
    <t>Meningkatnya Aktivitas Keagamaan, adat dan budaya di Masyarakt</t>
  </si>
  <si>
    <t>Pelaku Budaya berperan aktif dalam melestarikan kebudayaan di lembaga adat budaya Kota Padang Panjang</t>
  </si>
  <si>
    <t>300 orang</t>
  </si>
  <si>
    <t>150 orang</t>
  </si>
  <si>
    <t>200 orang</t>
  </si>
  <si>
    <t>250 orang</t>
  </si>
  <si>
    <t>Menurunnya angka kemiskinan</t>
  </si>
  <si>
    <t xml:space="preserve">jumlah cabang seni dan sanggar budaya lokal yang dibina </t>
  </si>
  <si>
    <t>5 Lembaga</t>
  </si>
  <si>
    <t>Angka Melanjutkan siswa miskin ke perguruan tinggi</t>
  </si>
  <si>
    <t>Jumlah Sanggar yang dibina</t>
  </si>
  <si>
    <t>Meningkatnya angka melanjutkan siswa miskin ke perguruan tinggi</t>
  </si>
  <si>
    <t>angka melanjutkan siswa miskin ke perguruan tinggi</t>
  </si>
  <si>
    <t>Rencana Program, Kegiatan, dan Pendanaan Perangkat Daerah Dinas Pendidikan  dan Kebudayaan</t>
  </si>
  <si>
    <t>PENCAPAIAN KINERJA PELAYANAN PERANGKAT DAERAH DINAS PENDIDIKAN DAN KEBUDAYAAN</t>
  </si>
  <si>
    <t>Tujuan dan Sasaran Jangka Menengah Pelayanan Dinas Pendidikan  dan Kebudayaan Kota Padang Panjang</t>
  </si>
  <si>
    <t>Anggaran dan Realisasi Pendanaan Pelayanan Dinas Pendidikan dan Kebudayaan</t>
  </si>
  <si>
    <t>Tujuan dan Sasaran Jangka Menengah Pelayanan Dinas Pendidikan dan Kebudayaan Kota Padang Panjang</t>
  </si>
  <si>
    <t>jumlah siswa miskin yang mendapatkan bantuan biaya pendidikan</t>
  </si>
  <si>
    <t>kerjasama pendidikan anak berprestasi dalam dan  luar negeri</t>
  </si>
  <si>
    <t>jumlah anak berprestasi yang disekolahkan dalam dan  keluar negeri</t>
  </si>
  <si>
    <t>Kegiatan Pemeliharaan rutin SPNF /SKB</t>
  </si>
  <si>
    <t>Jumlah sarana prasarana yang dipelihara</t>
  </si>
  <si>
    <t>1 SPNF/SKB</t>
  </si>
  <si>
    <t>DAK Bidang PAUD</t>
  </si>
  <si>
    <t>Jumlah Bidang DAK PAUD</t>
  </si>
  <si>
    <t>Pembangunan sarana prasarana SKB</t>
  </si>
  <si>
    <t>jumlah sarana prasarana SKB yang dibangun</t>
  </si>
  <si>
    <t>Padang Panjang,   Juli 2020</t>
  </si>
  <si>
    <t>Kepala Dinas Pendidikan dan Kebudayaan</t>
  </si>
  <si>
    <t>Drs. M.ALI TABRANI, M.Pd</t>
  </si>
  <si>
    <t>NIP. 196809221997021001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</si>
</sst>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0_ "/>
    <numFmt numFmtId="165" formatCode="_ * #,##0_ ;_ * \-#,##0_ ;_ * &quot;-&quot;??_ ;_ @_ "/>
    <numFmt numFmtId="166" formatCode="0.00_);[Red]\(0.00\)"/>
    <numFmt numFmtId="167" formatCode="0.0%"/>
    <numFmt numFmtId="168" formatCode="_ * #,##0.00_ ;_ * \-#,##0.00_ ;_ * &quot;-&quot;??_ ;_ @_ "/>
  </numFmts>
  <fonts count="31">
    <font>
      <sz val="11"/>
      <color theme="1"/>
      <name val="Calibri"/>
      <charset val="134"/>
      <scheme val="minor"/>
    </font>
    <font>
      <sz val="11"/>
      <color theme="1"/>
      <name val="Calibri"/>
      <family val="2"/>
      <scheme val="minor"/>
    </font>
    <font>
      <sz val="11"/>
      <color theme="1"/>
      <name val="Calibri"/>
      <family val="2"/>
      <scheme val="minor"/>
    </font>
    <font>
      <sz val="11"/>
      <color theme="1"/>
      <name val="Bookman Old Style"/>
      <charset val="134"/>
    </font>
    <font>
      <b/>
      <sz val="9"/>
      <color theme="1"/>
      <name val="Bookman Old Style"/>
      <charset val="134"/>
    </font>
    <font>
      <sz val="9"/>
      <color theme="1"/>
      <name val="Bookman Old Style"/>
      <charset val="134"/>
    </font>
    <font>
      <b/>
      <sz val="11"/>
      <color theme="1"/>
      <name val="Bookman Old Style"/>
      <charset val="134"/>
    </font>
    <font>
      <sz val="9"/>
      <color rgb="FF000000"/>
      <name val="Bookman Old Style"/>
      <charset val="134"/>
    </font>
    <font>
      <sz val="10"/>
      <color theme="1"/>
      <name val="Bookman Old Style"/>
      <charset val="134"/>
    </font>
    <font>
      <b/>
      <sz val="10"/>
      <color theme="1"/>
      <name val="Bookman Old Style"/>
      <charset val="134"/>
    </font>
    <font>
      <sz val="10"/>
      <color rgb="FF000000"/>
      <name val="Bookman Old Style"/>
      <charset val="134"/>
    </font>
    <font>
      <b/>
      <sz val="10"/>
      <color theme="1" tint="-0.499984740745262"/>
      <name val="Bookman Old Style"/>
      <charset val="134"/>
    </font>
    <font>
      <b/>
      <sz val="12"/>
      <color theme="2" tint="-0.89996032593768116"/>
      <name val="Bookman Old Style"/>
      <charset val="134"/>
    </font>
    <font>
      <sz val="12"/>
      <color theme="2" tint="-0.89996032593768116"/>
      <name val="Bookman Old Style"/>
      <charset val="134"/>
    </font>
    <font>
      <b/>
      <sz val="10"/>
      <name val="Bookman Old Style"/>
      <charset val="134"/>
    </font>
    <font>
      <sz val="11"/>
      <color theme="1"/>
      <name val="Calibri"/>
      <charset val="134"/>
      <scheme val="minor"/>
    </font>
    <font>
      <b/>
      <sz val="9"/>
      <name val="Tahoma"/>
      <charset val="134"/>
    </font>
    <font>
      <sz val="9"/>
      <name val="Tahoma"/>
      <charset val="134"/>
    </font>
    <font>
      <sz val="12"/>
      <name val="Bookman Old Style"/>
      <family val="1"/>
    </font>
    <font>
      <sz val="12"/>
      <color theme="1"/>
      <name val="Bookman Old Style"/>
      <family val="1"/>
    </font>
    <font>
      <b/>
      <sz val="12"/>
      <name val="Bookman Old Style"/>
      <family val="1"/>
    </font>
    <font>
      <sz val="10"/>
      <color theme="1"/>
      <name val="Bookman Old Style"/>
      <family val="1"/>
    </font>
    <font>
      <b/>
      <sz val="11"/>
      <color theme="1"/>
      <name val="Bookman Old Style"/>
      <family val="1"/>
    </font>
    <font>
      <sz val="11"/>
      <color theme="1"/>
      <name val="Bookman Old Style"/>
      <family val="1"/>
    </font>
    <font>
      <sz val="11"/>
      <color theme="2" tint="-0.89996032593768116"/>
      <name val="Bookman Old Style"/>
      <family val="1"/>
    </font>
    <font>
      <sz val="11"/>
      <color theme="1" tint="-0.499984740745262"/>
      <name val="Bookman Old Style"/>
      <family val="1"/>
    </font>
    <font>
      <sz val="11"/>
      <name val="Bookman Old Style"/>
      <family val="1"/>
    </font>
    <font>
      <b/>
      <sz val="10"/>
      <color theme="1" tint="-0.499984740745262"/>
      <name val="Bookman Old Style"/>
      <family val="1"/>
    </font>
    <font>
      <sz val="10"/>
      <color theme="1" tint="-0.499984740745262"/>
      <name val="Bookman Old Style"/>
      <family val="1"/>
    </font>
    <font>
      <sz val="10"/>
      <name val="Bookman Old Style"/>
      <family val="1"/>
    </font>
    <font>
      <b/>
      <sz val="11"/>
      <name val="Bookman Old Style"/>
      <family val="1"/>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3999450666829432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5"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diagonal/>
    </border>
  </borders>
  <cellStyleXfs count="6">
    <xf numFmtId="0" fontId="0" fillId="0" borderId="0"/>
    <xf numFmtId="43" fontId="15" fillId="0" borderId="0" applyFont="0" applyFill="0" applyBorder="0" applyAlignment="0" applyProtection="0"/>
    <xf numFmtId="41" fontId="15" fillId="0" borderId="0" applyFont="0" applyFill="0" applyBorder="0" applyAlignment="0" applyProtection="0"/>
    <xf numFmtId="9" fontId="15" fillId="0" borderId="0" applyFont="0" applyFill="0" applyBorder="0" applyAlignment="0" applyProtection="0"/>
    <xf numFmtId="0" fontId="2" fillId="0" borderId="0"/>
    <xf numFmtId="0" fontId="1" fillId="0" borderId="0"/>
  </cellStyleXfs>
  <cellXfs count="380">
    <xf numFmtId="0" fontId="0" fillId="0" borderId="0" xfId="0"/>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7" fillId="2" borderId="1" xfId="0" applyFont="1" applyFill="1" applyBorder="1" applyAlignment="1">
      <alignment vertical="center" wrapText="1"/>
    </xf>
    <xf numFmtId="10"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5" fillId="0" borderId="1" xfId="0" applyFont="1" applyBorder="1" applyAlignment="1">
      <alignment vertical="center"/>
    </xf>
    <xf numFmtId="0" fontId="5" fillId="0" borderId="1" xfId="0" applyFont="1" applyBorder="1" applyAlignment="1">
      <alignment vertical="center" wrapText="1"/>
    </xf>
    <xf numFmtId="10"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10"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8" fillId="0" borderId="0" xfId="0" applyFont="1" applyAlignment="1">
      <alignment wrapText="1"/>
    </xf>
    <xf numFmtId="0" fontId="8" fillId="0" borderId="0" xfId="0" applyFont="1"/>
    <xf numFmtId="0" fontId="8" fillId="3" borderId="0" xfId="0" applyFont="1" applyFill="1"/>
    <xf numFmtId="0" fontId="9" fillId="0" borderId="0" xfId="0" applyFont="1"/>
    <xf numFmtId="0" fontId="9" fillId="3" borderId="0" xfId="0" applyFont="1" applyFill="1"/>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lignment horizontal="left" vertical="center" wrapText="1"/>
    </xf>
    <xf numFmtId="3" fontId="8"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41" fontId="8" fillId="3" borderId="1" xfId="2" applyFont="1" applyFill="1" applyBorder="1" applyAlignment="1">
      <alignment horizontal="right" vertical="center"/>
    </xf>
    <xf numFmtId="41" fontId="8" fillId="0" borderId="1" xfId="2" applyFont="1" applyBorder="1" applyAlignment="1">
      <alignment horizontal="center" vertical="center"/>
    </xf>
    <xf numFmtId="0" fontId="9" fillId="0" borderId="1" xfId="0" applyFont="1" applyBorder="1" applyAlignment="1">
      <alignment vertical="center"/>
    </xf>
    <xf numFmtId="0" fontId="8" fillId="0" borderId="1" xfId="0" applyFont="1" applyBorder="1"/>
    <xf numFmtId="0" fontId="8" fillId="3" borderId="1" xfId="0" applyFont="1" applyFill="1" applyBorder="1"/>
    <xf numFmtId="0" fontId="8" fillId="0" borderId="1" xfId="0" applyFont="1" applyBorder="1" applyAlignment="1">
      <alignment vertical="center" wrapText="1"/>
    </xf>
    <xf numFmtId="41" fontId="8" fillId="0" borderId="1" xfId="2" applyFont="1" applyBorder="1" applyAlignment="1">
      <alignment vertical="center"/>
    </xf>
    <xf numFmtId="41" fontId="8" fillId="3" borderId="1" xfId="2" applyFont="1" applyFill="1" applyBorder="1" applyAlignment="1">
      <alignment vertical="center"/>
    </xf>
    <xf numFmtId="1" fontId="8" fillId="0" borderId="1" xfId="2" applyNumberFormat="1" applyFont="1" applyBorder="1" applyAlignment="1">
      <alignment vertical="center"/>
    </xf>
    <xf numFmtId="10" fontId="8" fillId="0" borderId="1" xfId="0" applyNumberFormat="1" applyFont="1" applyBorder="1" applyAlignment="1">
      <alignment horizontal="center" vertical="center"/>
    </xf>
    <xf numFmtId="41" fontId="8" fillId="3" borderId="1" xfId="2" applyFont="1" applyFill="1" applyBorder="1" applyAlignment="1">
      <alignment horizontal="left" vertical="center"/>
    </xf>
    <xf numFmtId="0" fontId="8" fillId="0" borderId="6" xfId="0" applyFont="1" applyBorder="1" applyAlignment="1">
      <alignment horizontal="center" vertical="center"/>
    </xf>
    <xf numFmtId="2" fontId="8" fillId="0" borderId="1" xfId="0" applyNumberFormat="1" applyFont="1" applyBorder="1" applyAlignment="1">
      <alignment horizontal="center" vertical="center"/>
    </xf>
    <xf numFmtId="2" fontId="8" fillId="0" borderId="6" xfId="0" applyNumberFormat="1" applyFont="1" applyBorder="1" applyAlignment="1">
      <alignment horizontal="center" vertical="center"/>
    </xf>
    <xf numFmtId="41" fontId="8" fillId="0" borderId="0" xfId="2" applyFont="1"/>
    <xf numFmtId="0" fontId="8" fillId="0" borderId="0" xfId="0" applyFont="1" applyBorder="1"/>
    <xf numFmtId="0" fontId="8" fillId="0" borderId="7" xfId="0" applyFont="1" applyBorder="1"/>
    <xf numFmtId="0" fontId="3"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pplyAlignment="1">
      <alignment horizontal="left" vertical="center"/>
    </xf>
    <xf numFmtId="0" fontId="3" fillId="3" borderId="8" xfId="0" applyFont="1" applyFill="1" applyBorder="1" applyAlignment="1">
      <alignment vertical="center"/>
    </xf>
    <xf numFmtId="0" fontId="3" fillId="3" borderId="0" xfId="0" applyFont="1" applyFill="1" applyBorder="1" applyAlignment="1">
      <alignment horizontal="left" vertical="center"/>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xf>
    <xf numFmtId="0" fontId="11" fillId="4" borderId="1" xfId="0" applyFont="1" applyFill="1" applyBorder="1" applyAlignment="1">
      <alignment horizontal="left" vertical="top" wrapText="1"/>
    </xf>
    <xf numFmtId="0" fontId="3" fillId="3" borderId="1" xfId="0"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0" fillId="0" borderId="0" xfId="0" applyAlignment="1">
      <alignment vertical="center"/>
    </xf>
    <xf numFmtId="0" fontId="13" fillId="0" borderId="1" xfId="0" applyFont="1" applyFill="1" applyBorder="1" applyAlignment="1">
      <alignment horizontal="center" vertical="center"/>
    </xf>
    <xf numFmtId="0" fontId="11" fillId="4" borderId="1" xfId="0" applyFont="1" applyFill="1" applyBorder="1" applyAlignment="1">
      <alignment horizontal="center" vertical="top" wrapText="1"/>
    </xf>
    <xf numFmtId="2" fontId="11" fillId="4" borderId="1" xfId="0" applyNumberFormat="1" applyFont="1" applyFill="1" applyBorder="1" applyAlignment="1">
      <alignment horizontal="center" vertical="top" wrapText="1"/>
    </xf>
    <xf numFmtId="0" fontId="14" fillId="5" borderId="1" xfId="0" applyFont="1" applyFill="1" applyBorder="1" applyAlignment="1">
      <alignment horizontal="left" vertical="top" wrapText="1"/>
    </xf>
    <xf numFmtId="9" fontId="11" fillId="5" borderId="1" xfId="0" applyNumberFormat="1" applyFont="1" applyFill="1" applyBorder="1" applyAlignment="1">
      <alignment horizontal="center" vertical="top" wrapText="1"/>
    </xf>
    <xf numFmtId="0" fontId="11" fillId="5" borderId="1" xfId="0" applyFont="1" applyFill="1" applyBorder="1" applyAlignment="1">
      <alignment horizontal="center" vertical="top" wrapText="1"/>
    </xf>
    <xf numFmtId="0" fontId="13" fillId="0" borderId="1" xfId="0" applyFont="1" applyFill="1" applyBorder="1" applyAlignment="1">
      <alignment horizontal="center" vertical="top"/>
    </xf>
    <xf numFmtId="0" fontId="11" fillId="0"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3" fillId="4" borderId="1" xfId="0" applyFont="1" applyFill="1" applyBorder="1" applyAlignment="1">
      <alignment horizontal="center" vertical="top"/>
    </xf>
    <xf numFmtId="164" fontId="11" fillId="5" borderId="1" xfId="0" applyNumberFormat="1" applyFont="1" applyFill="1" applyBorder="1" applyAlignment="1">
      <alignment horizontal="center" vertical="top" wrapText="1"/>
    </xf>
    <xf numFmtId="165" fontId="18" fillId="0" borderId="1" xfId="1" applyNumberFormat="1" applyFont="1" applyBorder="1" applyAlignment="1">
      <alignment horizontal="center" vertical="top" wrapText="1"/>
    </xf>
    <xf numFmtId="0" fontId="18" fillId="0" borderId="1" xfId="0" applyFont="1" applyBorder="1" applyAlignment="1">
      <alignment vertical="top" wrapText="1"/>
    </xf>
    <xf numFmtId="0" fontId="18" fillId="0" borderId="9" xfId="0" applyFont="1" applyBorder="1" applyAlignment="1">
      <alignment vertical="top" wrapText="1"/>
    </xf>
    <xf numFmtId="0" fontId="18" fillId="0" borderId="1" xfId="0" applyFont="1" applyBorder="1" applyAlignment="1">
      <alignment horizontal="center" vertical="top" wrapText="1"/>
    </xf>
    <xf numFmtId="0" fontId="18" fillId="0" borderId="17" xfId="0" applyFont="1" applyBorder="1" applyAlignment="1">
      <alignment horizontal="left" vertical="top" wrapText="1"/>
    </xf>
    <xf numFmtId="165" fontId="18" fillId="0" borderId="1" xfId="1" applyNumberFormat="1" applyFont="1" applyBorder="1" applyAlignment="1">
      <alignmen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165" fontId="18" fillId="0" borderId="1" xfId="1" applyNumberFormat="1" applyFont="1" applyFill="1" applyBorder="1" applyAlignment="1">
      <alignment vertical="top" wrapText="1"/>
    </xf>
    <xf numFmtId="165" fontId="18" fillId="0" borderId="1" xfId="1" applyNumberFormat="1" applyFont="1" applyFill="1" applyBorder="1" applyAlignment="1">
      <alignment horizontal="center" vertical="top" wrapText="1"/>
    </xf>
    <xf numFmtId="165" fontId="20" fillId="0" borderId="1" xfId="1" applyNumberFormat="1" applyFont="1" applyBorder="1" applyAlignment="1">
      <alignment horizontal="center" vertical="top" wrapText="1"/>
    </xf>
    <xf numFmtId="0" fontId="20" fillId="9" borderId="1" xfId="0" applyFont="1" applyFill="1" applyBorder="1" applyAlignment="1">
      <alignment vertical="top" wrapText="1"/>
    </xf>
    <xf numFmtId="0" fontId="20" fillId="9" borderId="1" xfId="0" applyFont="1" applyFill="1" applyBorder="1" applyAlignment="1">
      <alignment horizontal="center" vertical="top" wrapText="1"/>
    </xf>
    <xf numFmtId="165" fontId="20" fillId="9" borderId="1" xfId="1" applyNumberFormat="1" applyFont="1" applyFill="1" applyBorder="1" applyAlignment="1">
      <alignment vertical="top" wrapText="1"/>
    </xf>
    <xf numFmtId="0" fontId="20" fillId="5" borderId="1" xfId="0" applyFont="1" applyFill="1" applyBorder="1" applyAlignment="1">
      <alignment vertical="top" wrapText="1"/>
    </xf>
    <xf numFmtId="0" fontId="18" fillId="0" borderId="1" xfId="0" applyFont="1" applyFill="1" applyBorder="1" applyAlignment="1">
      <alignment vertical="top" wrapText="1"/>
    </xf>
    <xf numFmtId="0" fontId="20" fillId="0" borderId="1" xfId="0" applyFont="1" applyFill="1" applyBorder="1" applyAlignment="1">
      <alignment vertical="top" wrapText="1"/>
    </xf>
    <xf numFmtId="0" fontId="20" fillId="0" borderId="1" xfId="0" applyFont="1" applyBorder="1" applyAlignment="1">
      <alignment vertical="top" wrapText="1"/>
    </xf>
    <xf numFmtId="165" fontId="20" fillId="0" borderId="1" xfId="1" applyNumberFormat="1" applyFont="1" applyBorder="1" applyAlignment="1">
      <alignment vertical="top" wrapText="1"/>
    </xf>
    <xf numFmtId="0" fontId="18" fillId="0" borderId="0" xfId="0" applyFont="1" applyAlignment="1">
      <alignment vertical="top"/>
    </xf>
    <xf numFmtId="0" fontId="18" fillId="0" borderId="0" xfId="0" applyFont="1" applyFill="1" applyAlignment="1">
      <alignment vertical="top"/>
    </xf>
    <xf numFmtId="0" fontId="20" fillId="0" borderId="0" xfId="0" applyFont="1" applyFill="1" applyAlignment="1">
      <alignment vertical="top"/>
    </xf>
    <xf numFmtId="0" fontId="18" fillId="3" borderId="17" xfId="0" applyFont="1" applyFill="1" applyBorder="1" applyAlignment="1">
      <alignment horizontal="left" vertical="top" wrapText="1"/>
    </xf>
    <xf numFmtId="0" fontId="18" fillId="0" borderId="1" xfId="0" quotePrefix="1" applyFont="1" applyFill="1" applyBorder="1" applyAlignment="1">
      <alignment vertical="top" wrapText="1"/>
    </xf>
    <xf numFmtId="0" fontId="20" fillId="0" borderId="1" xfId="0" applyFont="1" applyFill="1" applyBorder="1" applyAlignment="1">
      <alignment horizontal="center" vertical="top" wrapText="1"/>
    </xf>
    <xf numFmtId="165" fontId="20" fillId="0" borderId="1" xfId="1" applyNumberFormat="1" applyFont="1" applyFill="1" applyBorder="1" applyAlignment="1">
      <alignment horizontal="center" vertical="top" wrapText="1"/>
    </xf>
    <xf numFmtId="0" fontId="18" fillId="3" borderId="17" xfId="0" applyFont="1" applyFill="1" applyBorder="1" applyAlignment="1">
      <alignment vertical="top" wrapText="1"/>
    </xf>
    <xf numFmtId="0" fontId="18" fillId="3" borderId="1" xfId="0" applyFont="1" applyFill="1" applyBorder="1" applyAlignment="1">
      <alignment vertical="top" wrapText="1"/>
    </xf>
    <xf numFmtId="0" fontId="18" fillId="3" borderId="1" xfId="0" applyFont="1" applyFill="1" applyBorder="1" applyAlignment="1">
      <alignment horizontal="center" vertical="top" wrapText="1"/>
    </xf>
    <xf numFmtId="165" fontId="18" fillId="3" borderId="1" xfId="1" applyNumberFormat="1" applyFont="1" applyFill="1" applyBorder="1" applyAlignment="1">
      <alignment vertical="top" wrapText="1"/>
    </xf>
    <xf numFmtId="9" fontId="18" fillId="3" borderId="1" xfId="3" applyFont="1" applyFill="1" applyBorder="1" applyAlignment="1">
      <alignment horizontal="left" vertical="top" wrapText="1"/>
    </xf>
    <xf numFmtId="0" fontId="18" fillId="3" borderId="18" xfId="0" applyFont="1" applyFill="1" applyBorder="1" applyAlignment="1">
      <alignment vertical="top" wrapText="1"/>
    </xf>
    <xf numFmtId="0" fontId="12" fillId="0" borderId="1" xfId="0" applyFont="1" applyFill="1" applyBorder="1" applyAlignment="1">
      <alignment horizontal="center" vertical="center"/>
    </xf>
    <xf numFmtId="0" fontId="18" fillId="0" borderId="0" xfId="0" applyFont="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25" fillId="4" borderId="1" xfId="0" applyFont="1" applyFill="1" applyBorder="1" applyAlignment="1">
      <alignment horizontal="left" vertical="top" wrapText="1"/>
    </xf>
    <xf numFmtId="0" fontId="25" fillId="4" borderId="1" xfId="0" applyFont="1" applyFill="1" applyBorder="1" applyAlignment="1">
      <alignment horizontal="center" vertical="top" wrapText="1"/>
    </xf>
    <xf numFmtId="2" fontId="25" fillId="4" borderId="1" xfId="0" applyNumberFormat="1" applyFont="1" applyFill="1" applyBorder="1" applyAlignment="1">
      <alignment horizontal="center" vertical="top" wrapText="1"/>
    </xf>
    <xf numFmtId="0" fontId="26" fillId="5" borderId="1" xfId="0" applyFont="1" applyFill="1" applyBorder="1" applyAlignment="1">
      <alignment horizontal="left" vertical="top" wrapText="1"/>
    </xf>
    <xf numFmtId="9" fontId="25" fillId="5" borderId="1" xfId="0" applyNumberFormat="1" applyFont="1" applyFill="1" applyBorder="1" applyAlignment="1">
      <alignment horizontal="center" vertical="top" wrapText="1"/>
    </xf>
    <xf numFmtId="0" fontId="25" fillId="5" borderId="1" xfId="0" applyFont="1" applyFill="1" applyBorder="1" applyAlignment="1">
      <alignment horizontal="center" vertical="top" wrapText="1"/>
    </xf>
    <xf numFmtId="164" fontId="25" fillId="5" borderId="1" xfId="0" applyNumberFormat="1" applyFont="1" applyFill="1" applyBorder="1" applyAlignment="1">
      <alignment horizontal="center" vertical="top" wrapText="1"/>
    </xf>
    <xf numFmtId="0" fontId="25" fillId="5" borderId="1" xfId="0" applyFont="1" applyFill="1" applyBorder="1" applyAlignment="1">
      <alignment horizontal="left" vertical="top" wrapText="1"/>
    </xf>
    <xf numFmtId="0" fontId="25" fillId="10" borderId="1" xfId="0" applyFont="1" applyFill="1" applyBorder="1" applyAlignment="1">
      <alignment vertical="top" wrapText="1"/>
    </xf>
    <xf numFmtId="0" fontId="25" fillId="10" borderId="1" xfId="0" applyFont="1" applyFill="1" applyBorder="1" applyAlignment="1">
      <alignment horizontal="center" vertical="top" wrapText="1"/>
    </xf>
    <xf numFmtId="0" fontId="23" fillId="10" borderId="1" xfId="0" applyFont="1" applyFill="1" applyBorder="1" applyAlignment="1">
      <alignment vertical="center" wrapText="1"/>
    </xf>
    <xf numFmtId="0" fontId="23" fillId="0" borderId="0" xfId="0" applyFont="1" applyAlignment="1">
      <alignment vertical="center" wrapText="1"/>
    </xf>
    <xf numFmtId="0" fontId="24" fillId="0" borderId="0"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10" borderId="1" xfId="0" applyFont="1" applyFill="1" applyBorder="1" applyAlignment="1">
      <alignment horizontal="center" vertical="top"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3" fillId="10" borderId="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vertical="center" wrapText="1"/>
    </xf>
    <xf numFmtId="0" fontId="20" fillId="0" borderId="23" xfId="0" applyFont="1" applyBorder="1" applyAlignment="1">
      <alignment horizontal="center" vertical="center" wrapText="1"/>
    </xf>
    <xf numFmtId="2" fontId="23" fillId="0" borderId="1" xfId="0" applyNumberFormat="1" applyFont="1" applyBorder="1" applyAlignment="1">
      <alignment horizontal="center" vertical="center" wrapText="1"/>
    </xf>
    <xf numFmtId="0" fontId="25" fillId="8" borderId="1" xfId="0" applyFont="1" applyFill="1" applyBorder="1" applyAlignment="1">
      <alignment vertical="top" wrapText="1"/>
    </xf>
    <xf numFmtId="0" fontId="27" fillId="4" borderId="1" xfId="0" applyFont="1" applyFill="1" applyBorder="1" applyAlignment="1">
      <alignment horizontal="left" vertical="top" wrapText="1"/>
    </xf>
    <xf numFmtId="0" fontId="28"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2" fontId="27" fillId="4" borderId="1" xfId="0" applyNumberFormat="1" applyFont="1" applyFill="1" applyBorder="1" applyAlignment="1">
      <alignment horizontal="center" vertical="center" wrapText="1"/>
    </xf>
    <xf numFmtId="0" fontId="29" fillId="5" borderId="1" xfId="0" applyFont="1" applyFill="1" applyBorder="1" applyAlignment="1">
      <alignment horizontal="left" wrapText="1"/>
    </xf>
    <xf numFmtId="9" fontId="28"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164" fontId="28" fillId="5" borderId="1" xfId="0" applyNumberFormat="1" applyFont="1" applyFill="1" applyBorder="1" applyAlignment="1">
      <alignment horizontal="center" vertical="center" wrapText="1"/>
    </xf>
    <xf numFmtId="0" fontId="21" fillId="3" borderId="1" xfId="0" applyFont="1" applyFill="1" applyBorder="1" applyAlignment="1">
      <alignment horizontal="left"/>
    </xf>
    <xf numFmtId="9" fontId="21" fillId="3" borderId="1" xfId="0" applyNumberFormat="1" applyFont="1" applyFill="1" applyBorder="1" applyAlignment="1">
      <alignment horizontal="center" vertical="center"/>
    </xf>
    <xf numFmtId="0" fontId="28" fillId="3" borderId="1" xfId="0" applyFont="1" applyFill="1" applyBorder="1" applyAlignment="1">
      <alignment horizontal="left" vertical="top" wrapText="1"/>
    </xf>
    <xf numFmtId="10" fontId="28" fillId="3" borderId="1" xfId="3" applyNumberFormat="1" applyFont="1" applyFill="1" applyBorder="1" applyAlignment="1">
      <alignment horizontal="center" vertical="top" wrapText="1"/>
    </xf>
    <xf numFmtId="10" fontId="28" fillId="3" borderId="1" xfId="0" applyNumberFormat="1" applyFont="1" applyFill="1" applyBorder="1" applyAlignment="1">
      <alignment horizontal="center" vertical="top" wrapText="1"/>
    </xf>
    <xf numFmtId="10" fontId="21" fillId="3" borderId="1" xfId="0" applyNumberFormat="1" applyFont="1" applyFill="1" applyBorder="1" applyAlignment="1">
      <alignment horizontal="center" vertical="center"/>
    </xf>
    <xf numFmtId="9" fontId="28" fillId="3" borderId="1" xfId="0" applyNumberFormat="1" applyFont="1" applyFill="1" applyBorder="1" applyAlignment="1">
      <alignment horizontal="center" vertical="top" wrapText="1"/>
    </xf>
    <xf numFmtId="0" fontId="21" fillId="3" borderId="1" xfId="0" applyFont="1" applyFill="1" applyBorder="1" applyAlignment="1">
      <alignment horizontal="left" wrapText="1"/>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8" fillId="10" borderId="1" xfId="0" applyFont="1" applyFill="1" applyBorder="1" applyAlignment="1">
      <alignment vertical="top" wrapText="1"/>
    </xf>
    <xf numFmtId="0" fontId="28" fillId="8" borderId="1" xfId="0" applyFont="1" applyFill="1" applyBorder="1" applyAlignment="1">
      <alignment vertical="top" wrapText="1"/>
    </xf>
    <xf numFmtId="0" fontId="28" fillId="5" borderId="1" xfId="0" applyFont="1" applyFill="1" applyBorder="1" applyAlignment="1">
      <alignment horizontal="center" vertical="top" wrapText="1"/>
    </xf>
    <xf numFmtId="0" fontId="21" fillId="3" borderId="1" xfId="0" applyFont="1" applyFill="1" applyBorder="1" applyAlignment="1">
      <alignment horizontal="left" vertical="center" wrapText="1"/>
    </xf>
    <xf numFmtId="0" fontId="28" fillId="0" borderId="1" xfId="0" applyFont="1" applyBorder="1" applyAlignment="1">
      <alignment vertical="top" wrapText="1"/>
    </xf>
    <xf numFmtId="0" fontId="28" fillId="3" borderId="1" xfId="0" applyFont="1" applyFill="1" applyBorder="1" applyAlignment="1">
      <alignment vertical="top" wrapText="1"/>
    </xf>
    <xf numFmtId="0" fontId="21" fillId="3" borderId="1" xfId="0" applyFont="1" applyFill="1" applyBorder="1" applyAlignment="1">
      <alignment horizontal="left" vertical="center"/>
    </xf>
    <xf numFmtId="0" fontId="21" fillId="3" borderId="1" xfId="0" applyFont="1" applyFill="1" applyBorder="1" applyAlignment="1">
      <alignment vertical="center"/>
    </xf>
    <xf numFmtId="2" fontId="21" fillId="3" borderId="1" xfId="0" applyNumberFormat="1" applyFont="1" applyFill="1" applyBorder="1" applyAlignment="1">
      <alignment vertical="center"/>
    </xf>
    <xf numFmtId="0" fontId="28" fillId="0" borderId="10" xfId="0" applyFont="1" applyBorder="1" applyAlignment="1">
      <alignment vertical="top" wrapText="1"/>
    </xf>
    <xf numFmtId="0" fontId="21"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3" fillId="10" borderId="10"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1" xfId="0" applyFont="1" applyFill="1" applyBorder="1" applyAlignment="1">
      <alignment horizontal="left" vertical="center" wrapText="1"/>
    </xf>
    <xf numFmtId="0" fontId="23" fillId="0" borderId="0" xfId="0" applyFont="1" applyAlignment="1">
      <alignment horizontal="center" vertical="center" wrapText="1"/>
    </xf>
    <xf numFmtId="0" fontId="24"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4" borderId="10" xfId="0" applyFont="1" applyFill="1" applyBorder="1" applyAlignment="1">
      <alignment horizontal="center" vertical="top" wrapText="1"/>
    </xf>
    <xf numFmtId="0" fontId="24" fillId="4" borderId="12" xfId="0" applyFont="1" applyFill="1" applyBorder="1" applyAlignment="1">
      <alignment horizontal="center" vertical="top" wrapText="1"/>
    </xf>
    <xf numFmtId="0" fontId="24" fillId="0" borderId="10" xfId="0" applyFont="1" applyFill="1" applyBorder="1" applyAlignment="1">
      <alignment horizontal="center"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5" fillId="0" borderId="10"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5" borderId="10" xfId="0" applyFont="1" applyFill="1" applyBorder="1" applyAlignment="1">
      <alignment horizontal="left" vertical="top" wrapText="1"/>
    </xf>
    <xf numFmtId="0" fontId="25" fillId="5" borderId="11" xfId="0" applyFont="1" applyFill="1" applyBorder="1" applyAlignment="1">
      <alignment horizontal="left" vertical="top" wrapText="1"/>
    </xf>
    <xf numFmtId="0" fontId="25" fillId="5" borderId="12" xfId="0" applyFont="1" applyFill="1" applyBorder="1" applyAlignment="1">
      <alignment horizontal="left" vertical="top" wrapText="1"/>
    </xf>
    <xf numFmtId="0" fontId="25" fillId="4" borderId="13" xfId="0" applyFont="1" applyFill="1" applyBorder="1" applyAlignment="1">
      <alignment horizontal="left" vertical="center" wrapText="1"/>
    </xf>
    <xf numFmtId="0" fontId="25" fillId="4" borderId="14"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25" fillId="4" borderId="16" xfId="0" applyFont="1" applyFill="1" applyBorder="1" applyAlignment="1">
      <alignment horizontal="left"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3" borderId="0" xfId="0" applyFont="1" applyFill="1" applyAlignment="1">
      <alignment horizontal="center" vertical="center"/>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22" fillId="0" borderId="0" xfId="0" applyFont="1" applyAlignment="1">
      <alignment horizontal="center"/>
    </xf>
    <xf numFmtId="0" fontId="8" fillId="0" borderId="1" xfId="0" applyFont="1" applyBorder="1" applyAlignment="1">
      <alignment horizontal="center" vertical="center"/>
    </xf>
    <xf numFmtId="0" fontId="9" fillId="0" borderId="0" xfId="0" applyFont="1" applyAlignment="1">
      <alignment horizont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2"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3" fillId="4" borderId="10" xfId="0" applyFont="1" applyFill="1" applyBorder="1" applyAlignment="1">
      <alignment horizontal="center" vertical="top"/>
    </xf>
    <xf numFmtId="0" fontId="13" fillId="4" borderId="12" xfId="0" applyFont="1" applyFill="1" applyBorder="1" applyAlignment="1">
      <alignment horizontal="center" vertical="top"/>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3" fillId="0" borderId="1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2" xfId="0" applyFont="1" applyFill="1" applyBorder="1" applyAlignment="1">
      <alignment horizontal="center" vertical="top"/>
    </xf>
    <xf numFmtId="0" fontId="11" fillId="0" borderId="10"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5" borderId="10" xfId="0" applyFont="1" applyFill="1" applyBorder="1" applyAlignment="1">
      <alignment horizontal="left" vertical="top" wrapText="1"/>
    </xf>
    <xf numFmtId="0" fontId="11" fillId="5" borderId="11" xfId="0" applyFont="1" applyFill="1" applyBorder="1" applyAlignment="1">
      <alignment horizontal="left" vertical="top" wrapText="1"/>
    </xf>
    <xf numFmtId="0" fontId="11" fillId="5" borderId="12" xfId="0" applyFont="1" applyFill="1" applyBorder="1" applyAlignment="1">
      <alignment horizontal="left" vertical="top" wrapText="1"/>
    </xf>
    <xf numFmtId="41" fontId="18" fillId="0" borderId="17" xfId="2" applyFont="1" applyFill="1" applyBorder="1" applyAlignment="1">
      <alignment horizontal="center" vertical="top" wrapText="1"/>
    </xf>
    <xf numFmtId="0" fontId="18" fillId="0" borderId="17" xfId="0" applyFont="1" applyFill="1" applyBorder="1" applyAlignment="1">
      <alignment horizontal="left" vertical="top" wrapText="1"/>
    </xf>
    <xf numFmtId="0" fontId="18" fillId="0" borderId="17" xfId="0" applyFont="1" applyFill="1" applyBorder="1" applyAlignment="1">
      <alignment vertical="top" wrapText="1"/>
    </xf>
    <xf numFmtId="9" fontId="18" fillId="0" borderId="1" xfId="3" applyFont="1" applyFill="1" applyBorder="1" applyAlignment="1">
      <alignment horizontal="center" vertical="top" wrapText="1"/>
    </xf>
    <xf numFmtId="0" fontId="18" fillId="0" borderId="17" xfId="0" applyFont="1" applyFill="1" applyBorder="1" applyAlignment="1">
      <alignment horizontal="center" vertical="top" wrapText="1"/>
    </xf>
    <xf numFmtId="0" fontId="18" fillId="3" borderId="17" xfId="3" applyNumberFormat="1" applyFont="1" applyFill="1" applyBorder="1" applyAlignment="1">
      <alignment horizontal="left" vertical="top" wrapText="1"/>
    </xf>
    <xf numFmtId="165" fontId="18" fillId="3" borderId="1" xfId="1" applyNumberFormat="1" applyFont="1" applyFill="1" applyBorder="1" applyAlignment="1">
      <alignment horizontal="center" vertical="top" wrapText="1"/>
    </xf>
    <xf numFmtId="0" fontId="18" fillId="3" borderId="0" xfId="0" applyFont="1" applyFill="1" applyAlignment="1">
      <alignment vertical="top"/>
    </xf>
    <xf numFmtId="165" fontId="20" fillId="3" borderId="1" xfId="1" applyNumberFormat="1" applyFont="1" applyFill="1" applyBorder="1" applyAlignment="1">
      <alignment horizontal="center" vertical="top" wrapText="1"/>
    </xf>
    <xf numFmtId="0" fontId="18" fillId="3" borderId="1" xfId="0" quotePrefix="1" applyFont="1" applyFill="1" applyBorder="1" applyAlignment="1">
      <alignment vertical="top" wrapText="1"/>
    </xf>
    <xf numFmtId="0" fontId="18" fillId="3" borderId="1" xfId="0" applyFont="1" applyFill="1" applyBorder="1" applyAlignment="1">
      <alignment horizontal="left" vertical="top" wrapText="1"/>
    </xf>
    <xf numFmtId="0" fontId="20" fillId="3" borderId="1" xfId="0" applyFont="1" applyFill="1" applyBorder="1" applyAlignment="1">
      <alignment vertical="top" wrapText="1"/>
    </xf>
    <xf numFmtId="0" fontId="20" fillId="3" borderId="1" xfId="0" applyFont="1" applyFill="1" applyBorder="1" applyAlignment="1">
      <alignment horizontal="center" vertical="top" wrapText="1"/>
    </xf>
    <xf numFmtId="0" fontId="20" fillId="3" borderId="0" xfId="0" applyFont="1" applyFill="1" applyAlignment="1">
      <alignment vertical="top"/>
    </xf>
    <xf numFmtId="0" fontId="18" fillId="3" borderId="1" xfId="0" applyFont="1" applyFill="1" applyBorder="1" applyAlignment="1">
      <alignment horizontal="center" vertical="center" wrapText="1"/>
    </xf>
    <xf numFmtId="0" fontId="18" fillId="3" borderId="1" xfId="5" applyFont="1" applyFill="1" applyBorder="1" applyAlignment="1">
      <alignment horizontal="left" vertical="top" wrapText="1"/>
    </xf>
    <xf numFmtId="0" fontId="30" fillId="0" borderId="0" xfId="0" applyFont="1" applyAlignment="1">
      <alignment horizontal="center" vertical="top"/>
    </xf>
    <xf numFmtId="0" fontId="30" fillId="0" borderId="0" xfId="0" applyFont="1" applyAlignment="1">
      <alignment vertical="top"/>
    </xf>
    <xf numFmtId="0" fontId="30" fillId="0" borderId="0" xfId="0" applyFont="1" applyAlignment="1">
      <alignment vertical="center"/>
    </xf>
    <xf numFmtId="0" fontId="30" fillId="0" borderId="0" xfId="0" applyFont="1" applyAlignment="1">
      <alignment vertical="top" wrapText="1"/>
    </xf>
    <xf numFmtId="10" fontId="30" fillId="0" borderId="0" xfId="3" applyNumberFormat="1" applyFont="1" applyAlignment="1">
      <alignment vertical="top"/>
    </xf>
    <xf numFmtId="165" fontId="30" fillId="0" borderId="0" xfId="1" applyNumberFormat="1" applyFont="1" applyAlignment="1">
      <alignment vertical="top"/>
    </xf>
    <xf numFmtId="0" fontId="30" fillId="0" borderId="0" xfId="0" applyFont="1" applyAlignment="1">
      <alignment horizontal="center" vertical="top"/>
    </xf>
    <xf numFmtId="165" fontId="30" fillId="0" borderId="0" xfId="1" applyNumberFormat="1" applyFont="1" applyAlignment="1">
      <alignment horizontal="center" vertical="top"/>
    </xf>
    <xf numFmtId="0" fontId="20" fillId="0" borderId="1" xfId="0" applyFont="1" applyBorder="1" applyAlignment="1">
      <alignment horizontal="center"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vertical="top" wrapText="1"/>
    </xf>
    <xf numFmtId="0" fontId="20" fillId="0" borderId="1" xfId="0" applyFont="1" applyBorder="1" applyAlignment="1">
      <alignment horizontal="center" vertical="top" wrapText="1"/>
    </xf>
    <xf numFmtId="0" fontId="18" fillId="0" borderId="0" xfId="0" applyFont="1" applyAlignment="1">
      <alignment vertical="center"/>
    </xf>
    <xf numFmtId="0" fontId="18" fillId="7" borderId="1" xfId="0" applyFont="1" applyFill="1" applyBorder="1" applyAlignment="1">
      <alignment vertical="top" wrapText="1"/>
    </xf>
    <xf numFmtId="0" fontId="20" fillId="7" borderId="1" xfId="0" applyFont="1" applyFill="1" applyBorder="1" applyAlignment="1">
      <alignment horizontal="center" vertical="top" wrapText="1"/>
    </xf>
    <xf numFmtId="165" fontId="20" fillId="7" borderId="0" xfId="1" applyNumberFormat="1" applyFont="1" applyFill="1" applyAlignment="1">
      <alignment vertical="center"/>
    </xf>
    <xf numFmtId="165" fontId="20" fillId="7" borderId="0" xfId="1" applyNumberFormat="1" applyFont="1" applyFill="1" applyAlignment="1">
      <alignment horizontal="center" vertical="center"/>
    </xf>
    <xf numFmtId="165" fontId="20" fillId="7" borderId="1" xfId="1" applyNumberFormat="1" applyFont="1" applyFill="1" applyBorder="1" applyAlignment="1">
      <alignment horizontal="center" vertical="top" wrapText="1"/>
    </xf>
    <xf numFmtId="43" fontId="20" fillId="7" borderId="1" xfId="0" applyNumberFormat="1" applyFont="1" applyFill="1" applyBorder="1" applyAlignment="1">
      <alignment horizontal="center" vertical="top" wrapText="1"/>
    </xf>
    <xf numFmtId="0" fontId="18" fillId="7" borderId="1" xfId="0" applyFont="1" applyFill="1" applyBorder="1" applyAlignment="1">
      <alignment horizontal="center" vertical="top" wrapText="1"/>
    </xf>
    <xf numFmtId="0" fontId="20" fillId="4" borderId="1" xfId="0" applyFont="1" applyFill="1" applyBorder="1" applyAlignment="1">
      <alignment vertical="top" wrapText="1"/>
    </xf>
    <xf numFmtId="0" fontId="20" fillId="4" borderId="1" xfId="0" applyFont="1" applyFill="1" applyBorder="1" applyAlignment="1">
      <alignment horizontal="center" vertical="center" wrapText="1"/>
    </xf>
    <xf numFmtId="165" fontId="20" fillId="4" borderId="1" xfId="1" applyNumberFormat="1" applyFont="1" applyFill="1" applyBorder="1" applyAlignment="1">
      <alignment horizontal="center" vertical="center" wrapText="1"/>
    </xf>
    <xf numFmtId="168" fontId="20" fillId="4" borderId="1" xfId="1" applyNumberFormat="1" applyFont="1" applyFill="1" applyBorder="1" applyAlignment="1">
      <alignment horizontal="center" vertical="center" wrapText="1"/>
    </xf>
    <xf numFmtId="43" fontId="20" fillId="4" borderId="1" xfId="0" applyNumberFormat="1" applyFont="1" applyFill="1" applyBorder="1" applyAlignment="1">
      <alignment horizontal="center" vertical="center" wrapText="1"/>
    </xf>
    <xf numFmtId="165" fontId="20" fillId="0" borderId="0" xfId="0" applyNumberFormat="1" applyFont="1" applyAlignment="1">
      <alignment vertical="top"/>
    </xf>
    <xf numFmtId="0" fontId="20" fillId="4" borderId="0" xfId="0" applyFont="1" applyFill="1" applyAlignment="1">
      <alignment vertical="center"/>
    </xf>
    <xf numFmtId="0" fontId="20" fillId="4" borderId="1" xfId="0" applyFont="1" applyFill="1" applyBorder="1" applyAlignment="1">
      <alignment horizontal="center" vertical="top" wrapText="1"/>
    </xf>
    <xf numFmtId="165" fontId="20" fillId="4" borderId="1" xfId="1" applyNumberFormat="1" applyFont="1" applyFill="1" applyBorder="1" applyAlignment="1">
      <alignment vertical="top" wrapText="1"/>
    </xf>
    <xf numFmtId="2" fontId="20" fillId="4" borderId="1" xfId="0" applyNumberFormat="1" applyFont="1" applyFill="1" applyBorder="1" applyAlignment="1">
      <alignment horizontal="center" vertical="top" wrapText="1"/>
    </xf>
    <xf numFmtId="165" fontId="20" fillId="4" borderId="1" xfId="1" applyNumberFormat="1" applyFont="1" applyFill="1" applyBorder="1" applyAlignment="1">
      <alignment horizontal="center" vertical="top" wrapText="1"/>
    </xf>
    <xf numFmtId="0" fontId="20" fillId="8" borderId="1" xfId="0" applyFont="1" applyFill="1" applyBorder="1" applyAlignment="1">
      <alignment vertical="top" wrapText="1"/>
    </xf>
    <xf numFmtId="9" fontId="20" fillId="8" borderId="1" xfId="0" applyNumberFormat="1" applyFont="1" applyFill="1" applyBorder="1" applyAlignment="1">
      <alignment horizontal="center" vertical="center" wrapText="1"/>
    </xf>
    <xf numFmtId="165" fontId="20" fillId="8" borderId="1" xfId="1" applyNumberFormat="1" applyFont="1" applyFill="1" applyBorder="1" applyAlignment="1">
      <alignment horizontal="center" vertical="center" wrapText="1"/>
    </xf>
    <xf numFmtId="0" fontId="20" fillId="8" borderId="1" xfId="0" applyFont="1" applyFill="1" applyBorder="1" applyAlignment="1">
      <alignment horizontal="center" vertical="top" wrapText="1"/>
    </xf>
    <xf numFmtId="9" fontId="20" fillId="8" borderId="1" xfId="0" applyNumberFormat="1" applyFont="1" applyFill="1" applyBorder="1" applyAlignment="1">
      <alignment horizontal="center" vertical="top" wrapText="1"/>
    </xf>
    <xf numFmtId="165" fontId="20" fillId="8" borderId="1" xfId="1" applyNumberFormat="1" applyFont="1" applyFill="1" applyBorder="1" applyAlignment="1">
      <alignment vertical="top" wrapText="1"/>
    </xf>
    <xf numFmtId="165" fontId="20" fillId="8" borderId="1" xfId="1" applyNumberFormat="1" applyFont="1" applyFill="1" applyBorder="1" applyAlignment="1">
      <alignment horizontal="center" vertical="top" wrapText="1"/>
    </xf>
    <xf numFmtId="166" fontId="20" fillId="8" borderId="1" xfId="0" applyNumberFormat="1" applyFont="1" applyFill="1" applyBorder="1" applyAlignment="1">
      <alignment horizontal="center" vertical="top" wrapText="1"/>
    </xf>
    <xf numFmtId="0" fontId="20" fillId="8" borderId="1" xfId="0" applyFont="1" applyFill="1" applyBorder="1" applyAlignment="1">
      <alignment horizontal="center" vertical="center" wrapText="1"/>
    </xf>
    <xf numFmtId="164" fontId="20" fillId="8" borderId="1" xfId="0" applyNumberFormat="1" applyFont="1" applyFill="1" applyBorder="1" applyAlignment="1">
      <alignment horizontal="center" vertical="top" wrapText="1"/>
    </xf>
    <xf numFmtId="0" fontId="20" fillId="5" borderId="1" xfId="0" applyFont="1" applyFill="1" applyBorder="1" applyAlignment="1">
      <alignment horizontal="left" vertical="top" wrapText="1"/>
    </xf>
    <xf numFmtId="10" fontId="20" fillId="5" borderId="1" xfId="3" applyNumberFormat="1" applyFont="1" applyFill="1" applyBorder="1" applyAlignment="1">
      <alignment horizontal="center" vertical="top" wrapText="1"/>
    </xf>
    <xf numFmtId="10" fontId="20" fillId="5" borderId="1" xfId="0" applyNumberFormat="1" applyFont="1" applyFill="1" applyBorder="1" applyAlignment="1">
      <alignment horizontal="center" vertical="top" wrapText="1"/>
    </xf>
    <xf numFmtId="165" fontId="20" fillId="5" borderId="1" xfId="1" applyNumberFormat="1" applyFont="1" applyFill="1" applyBorder="1" applyAlignment="1">
      <alignment vertical="top" wrapText="1"/>
    </xf>
    <xf numFmtId="10" fontId="20" fillId="5" borderId="1" xfId="0" applyNumberFormat="1" applyFont="1" applyFill="1" applyBorder="1" applyAlignment="1">
      <alignment horizontal="center" vertical="center" wrapText="1"/>
    </xf>
    <xf numFmtId="165" fontId="20" fillId="6" borderId="1" xfId="1" applyNumberFormat="1" applyFont="1" applyFill="1" applyBorder="1" applyAlignment="1">
      <alignment vertical="top" wrapText="1"/>
    </xf>
    <xf numFmtId="165" fontId="20" fillId="6" borderId="1" xfId="1" applyNumberFormat="1" applyFont="1" applyFill="1" applyBorder="1" applyAlignment="1">
      <alignment horizontal="center" vertical="top" wrapText="1"/>
    </xf>
    <xf numFmtId="43" fontId="20" fillId="5" borderId="1" xfId="0" applyNumberFormat="1" applyFont="1" applyFill="1" applyBorder="1" applyAlignment="1">
      <alignment horizontal="center" vertical="top" wrapText="1"/>
    </xf>
    <xf numFmtId="165" fontId="20" fillId="5" borderId="1" xfId="1" applyNumberFormat="1" applyFont="1" applyFill="1" applyBorder="1" applyAlignment="1">
      <alignment horizontal="center" vertical="top" wrapText="1"/>
    </xf>
    <xf numFmtId="9" fontId="20" fillId="5" borderId="1" xfId="0" applyNumberFormat="1" applyFont="1" applyFill="1" applyBorder="1" applyAlignment="1">
      <alignment horizontal="center" vertical="top" wrapText="1"/>
    </xf>
    <xf numFmtId="0" fontId="20" fillId="5" borderId="1" xfId="0" applyFont="1" applyFill="1" applyBorder="1" applyAlignment="1">
      <alignment horizontal="center" vertical="top" wrapText="1"/>
    </xf>
    <xf numFmtId="165" fontId="18" fillId="3" borderId="1" xfId="0" applyNumberFormat="1" applyFont="1" applyFill="1" applyBorder="1" applyAlignment="1">
      <alignment horizontal="center" vertical="top" wrapText="1"/>
    </xf>
    <xf numFmtId="0" fontId="18" fillId="3" borderId="0" xfId="0" applyFont="1" applyFill="1" applyAlignment="1">
      <alignment vertical="center"/>
    </xf>
    <xf numFmtId="0" fontId="18" fillId="3" borderId="20" xfId="0" applyFont="1" applyFill="1" applyBorder="1" applyAlignment="1">
      <alignment vertical="top" wrapText="1"/>
    </xf>
    <xf numFmtId="165" fontId="18" fillId="0" borderId="1" xfId="0" applyNumberFormat="1" applyFont="1" applyBorder="1" applyAlignment="1">
      <alignment horizontal="center" vertical="top" wrapText="1"/>
    </xf>
    <xf numFmtId="165" fontId="20" fillId="0" borderId="1" xfId="0" applyNumberFormat="1" applyFont="1" applyBorder="1" applyAlignment="1">
      <alignment horizontal="center" vertical="top" wrapText="1"/>
    </xf>
    <xf numFmtId="165" fontId="18" fillId="0" borderId="1" xfId="0" applyNumberFormat="1" applyFont="1" applyFill="1" applyBorder="1" applyAlignment="1">
      <alignment horizontal="center" vertical="top" wrapText="1"/>
    </xf>
    <xf numFmtId="0" fontId="18" fillId="0" borderId="0" xfId="0" applyFont="1" applyFill="1" applyAlignment="1">
      <alignment vertical="center"/>
    </xf>
    <xf numFmtId="0" fontId="18" fillId="0" borderId="20" xfId="0" applyFont="1" applyFill="1" applyBorder="1" applyAlignment="1">
      <alignment vertical="top" wrapText="1"/>
    </xf>
    <xf numFmtId="0" fontId="20" fillId="0" borderId="0" xfId="0" applyFont="1" applyFill="1" applyAlignment="1">
      <alignment vertical="center"/>
    </xf>
    <xf numFmtId="0" fontId="18" fillId="0" borderId="21" xfId="0" applyFont="1" applyFill="1" applyBorder="1" applyAlignment="1">
      <alignment vertical="top" wrapText="1"/>
    </xf>
    <xf numFmtId="0" fontId="18" fillId="0" borderId="1" xfId="0" quotePrefix="1" applyFont="1" applyFill="1" applyBorder="1" applyAlignment="1">
      <alignment horizontal="center" vertical="top" wrapText="1"/>
    </xf>
    <xf numFmtId="0" fontId="18" fillId="0" borderId="20" xfId="0" applyFont="1" applyFill="1" applyBorder="1" applyAlignment="1">
      <alignment horizontal="left" vertical="top" wrapText="1"/>
    </xf>
    <xf numFmtId="0" fontId="18" fillId="9" borderId="1" xfId="0" applyFont="1" applyFill="1" applyBorder="1" applyAlignment="1">
      <alignment vertical="top" wrapText="1"/>
    </xf>
    <xf numFmtId="165" fontId="18" fillId="9" borderId="1" xfId="1" applyNumberFormat="1" applyFont="1" applyFill="1" applyBorder="1" applyAlignment="1">
      <alignment vertical="top" wrapText="1"/>
    </xf>
    <xf numFmtId="0" fontId="18" fillId="9" borderId="1" xfId="0" applyFont="1" applyFill="1" applyBorder="1" applyAlignment="1">
      <alignment horizontal="center" vertical="top" wrapText="1"/>
    </xf>
    <xf numFmtId="165" fontId="20" fillId="9" borderId="1" xfId="1" applyNumberFormat="1" applyFont="1" applyFill="1" applyBorder="1" applyAlignment="1">
      <alignment horizontal="center" vertical="top" wrapText="1"/>
    </xf>
    <xf numFmtId="165" fontId="18" fillId="9" borderId="1" xfId="1" applyNumberFormat="1" applyFont="1" applyFill="1" applyBorder="1" applyAlignment="1">
      <alignment horizontal="center" vertical="top" wrapText="1"/>
    </xf>
    <xf numFmtId="165" fontId="18" fillId="9" borderId="1" xfId="0" applyNumberFormat="1" applyFont="1" applyFill="1" applyBorder="1" applyAlignment="1">
      <alignment horizontal="center" vertical="top" wrapText="1"/>
    </xf>
    <xf numFmtId="0" fontId="18" fillId="9" borderId="0" xfId="0" applyFont="1" applyFill="1" applyAlignment="1">
      <alignment vertical="top"/>
    </xf>
    <xf numFmtId="0" fontId="18" fillId="9" borderId="0" xfId="0" applyFont="1" applyFill="1" applyAlignment="1">
      <alignment vertical="center"/>
    </xf>
    <xf numFmtId="9" fontId="20" fillId="9" borderId="1" xfId="0" applyNumberFormat="1" applyFont="1" applyFill="1" applyBorder="1" applyAlignment="1">
      <alignment vertical="top" wrapText="1"/>
    </xf>
    <xf numFmtId="0" fontId="20" fillId="9" borderId="0" xfId="0" applyFont="1" applyFill="1" applyAlignment="1">
      <alignment vertical="top"/>
    </xf>
    <xf numFmtId="0" fontId="20" fillId="9" borderId="0" xfId="0" applyFont="1" applyFill="1" applyAlignment="1">
      <alignment vertical="center"/>
    </xf>
    <xf numFmtId="9" fontId="20" fillId="5" borderId="1" xfId="3" applyFont="1" applyFill="1" applyBorder="1" applyAlignment="1">
      <alignment horizontal="center" vertical="top" wrapText="1"/>
    </xf>
    <xf numFmtId="9" fontId="20" fillId="5" borderId="1" xfId="3" applyNumberFormat="1" applyFont="1" applyFill="1" applyBorder="1" applyAlignment="1">
      <alignment horizontal="center" vertical="top" wrapText="1"/>
    </xf>
    <xf numFmtId="0" fontId="20" fillId="0" borderId="1" xfId="0" applyFont="1" applyFill="1" applyBorder="1" applyAlignment="1">
      <alignment horizontal="left" vertical="top" wrapText="1"/>
    </xf>
    <xf numFmtId="0" fontId="18" fillId="11" borderId="1" xfId="0" quotePrefix="1" applyFont="1" applyFill="1" applyBorder="1" applyAlignment="1">
      <alignment vertical="top" wrapText="1"/>
    </xf>
    <xf numFmtId="2" fontId="18" fillId="3" borderId="1" xfId="0" applyNumberFormat="1" applyFont="1" applyFill="1" applyBorder="1" applyAlignment="1">
      <alignment horizontal="center" vertical="top" wrapText="1"/>
    </xf>
    <xf numFmtId="0" fontId="20" fillId="3" borderId="1" xfId="0" applyFont="1" applyFill="1" applyBorder="1" applyAlignment="1">
      <alignment horizontal="left" vertical="top" wrapText="1"/>
    </xf>
    <xf numFmtId="0" fontId="20" fillId="3" borderId="1" xfId="0" quotePrefix="1" applyFont="1" applyFill="1" applyBorder="1" applyAlignment="1">
      <alignment vertical="top" wrapText="1"/>
    </xf>
    <xf numFmtId="10" fontId="20" fillId="3" borderId="1" xfId="0" applyNumberFormat="1" applyFont="1" applyFill="1" applyBorder="1" applyAlignment="1">
      <alignment horizontal="center" vertical="top" wrapText="1"/>
    </xf>
    <xf numFmtId="165" fontId="20" fillId="3" borderId="1" xfId="1" applyNumberFormat="1" applyFont="1" applyFill="1" applyBorder="1" applyAlignment="1">
      <alignment vertical="top" wrapText="1"/>
    </xf>
    <xf numFmtId="0" fontId="20" fillId="3" borderId="0" xfId="0" applyFont="1" applyFill="1" applyAlignment="1">
      <alignment vertical="center"/>
    </xf>
    <xf numFmtId="0" fontId="18" fillId="5" borderId="0" xfId="0" applyFont="1" applyFill="1" applyAlignment="1">
      <alignment vertical="top"/>
    </xf>
    <xf numFmtId="10" fontId="18" fillId="3" borderId="1" xfId="0" applyNumberFormat="1" applyFont="1" applyFill="1" applyBorder="1" applyAlignment="1">
      <alignment horizontal="center" vertical="top" wrapText="1"/>
    </xf>
    <xf numFmtId="167" fontId="18" fillId="3" borderId="1" xfId="0" applyNumberFormat="1" applyFont="1" applyFill="1" applyBorder="1" applyAlignment="1">
      <alignment horizontal="center" vertical="top" wrapText="1"/>
    </xf>
    <xf numFmtId="0" fontId="18" fillId="12" borderId="1" xfId="0" quotePrefix="1" applyFont="1" applyFill="1" applyBorder="1" applyAlignment="1">
      <alignment vertical="top" wrapText="1"/>
    </xf>
    <xf numFmtId="0" fontId="18" fillId="5" borderId="0" xfId="0" applyFont="1" applyFill="1" applyAlignment="1">
      <alignment vertical="top" wrapText="1"/>
    </xf>
    <xf numFmtId="0" fontId="20" fillId="8" borderId="1" xfId="0" applyFont="1" applyFill="1" applyBorder="1" applyAlignment="1">
      <alignment horizontal="left" vertical="top" wrapText="1"/>
    </xf>
    <xf numFmtId="0" fontId="20" fillId="5" borderId="1" xfId="0" applyFont="1" applyFill="1" applyBorder="1" applyAlignment="1">
      <alignment horizontal="center" vertical="center" wrapText="1"/>
    </xf>
    <xf numFmtId="165" fontId="20" fillId="6" borderId="1" xfId="0" applyNumberFormat="1" applyFont="1" applyFill="1" applyBorder="1" applyAlignment="1">
      <alignment horizontal="center" vertical="top" wrapText="1"/>
    </xf>
    <xf numFmtId="0" fontId="18" fillId="3" borderId="1" xfId="0" applyFont="1" applyFill="1" applyBorder="1" applyAlignment="1">
      <alignment horizontal="left" vertical="top"/>
    </xf>
    <xf numFmtId="0" fontId="18" fillId="0" borderId="1" xfId="0" applyFont="1" applyBorder="1" applyAlignment="1">
      <alignment horizontal="left" vertical="top"/>
    </xf>
    <xf numFmtId="0" fontId="18" fillId="3" borderId="22" xfId="0" applyFont="1" applyFill="1" applyBorder="1" applyAlignment="1">
      <alignment vertical="top" wrapText="1"/>
    </xf>
    <xf numFmtId="9" fontId="20" fillId="0" borderId="1" xfId="0" applyNumberFormat="1" applyFont="1" applyBorder="1" applyAlignment="1">
      <alignment horizontal="center" vertical="top" wrapText="1"/>
    </xf>
    <xf numFmtId="41" fontId="18" fillId="3" borderId="1" xfId="1" applyNumberFormat="1" applyFont="1" applyFill="1" applyBorder="1" applyAlignment="1">
      <alignment vertical="top" wrapText="1"/>
    </xf>
    <xf numFmtId="0" fontId="18" fillId="0" borderId="1" xfId="0" applyFont="1" applyBorder="1" applyAlignment="1">
      <alignment vertical="top"/>
    </xf>
    <xf numFmtId="165" fontId="18" fillId="0" borderId="0" xfId="0" applyNumberFormat="1" applyFont="1" applyAlignment="1">
      <alignment vertical="top"/>
    </xf>
    <xf numFmtId="9" fontId="18" fillId="3" borderId="1" xfId="0" applyNumberFormat="1" applyFont="1" applyFill="1" applyBorder="1" applyAlignment="1">
      <alignment horizontal="center" vertical="top" wrapText="1"/>
    </xf>
    <xf numFmtId="0" fontId="18" fillId="3" borderId="9" xfId="0" applyFont="1" applyFill="1" applyBorder="1" applyAlignment="1">
      <alignment horizontal="left" vertical="top" wrapText="1"/>
    </xf>
    <xf numFmtId="0" fontId="26" fillId="0" borderId="0" xfId="0" applyFont="1" applyAlignment="1">
      <alignment vertical="top"/>
    </xf>
    <xf numFmtId="0" fontId="26" fillId="0" borderId="0" xfId="0" applyFont="1" applyAlignment="1">
      <alignment vertical="center"/>
    </xf>
    <xf numFmtId="0" fontId="26" fillId="3" borderId="0" xfId="0" applyFont="1" applyFill="1" applyAlignment="1">
      <alignment vertical="top"/>
    </xf>
    <xf numFmtId="0" fontId="26" fillId="3" borderId="0" xfId="0" applyFont="1" applyFill="1" applyAlignment="1">
      <alignment vertical="center"/>
    </xf>
    <xf numFmtId="0" fontId="20" fillId="7" borderId="15" xfId="0" applyFont="1" applyFill="1" applyBorder="1" applyAlignment="1">
      <alignment horizontal="center" vertical="top" wrapText="1"/>
    </xf>
    <xf numFmtId="0" fontId="20" fillId="7" borderId="19" xfId="0" applyFont="1" applyFill="1" applyBorder="1" applyAlignment="1">
      <alignment horizontal="center" vertical="top" wrapText="1"/>
    </xf>
    <xf numFmtId="0" fontId="20" fillId="7" borderId="16" xfId="0" applyFont="1" applyFill="1" applyBorder="1" applyAlignment="1">
      <alignment horizontal="center" vertical="top" wrapText="1"/>
    </xf>
    <xf numFmtId="165" fontId="20" fillId="7" borderId="12" xfId="1" applyNumberFormat="1" applyFont="1" applyFill="1" applyBorder="1" applyAlignment="1">
      <alignment vertical="top" wrapText="1"/>
    </xf>
    <xf numFmtId="0" fontId="18" fillId="7" borderId="12" xfId="0" applyFont="1" applyFill="1" applyBorder="1" applyAlignment="1">
      <alignment horizontal="center" vertical="top" wrapText="1"/>
    </xf>
    <xf numFmtId="165" fontId="20" fillId="7" borderId="12" xfId="1" applyNumberFormat="1" applyFont="1" applyFill="1" applyBorder="1" applyAlignment="1">
      <alignment horizontal="center" vertical="top" wrapText="1"/>
    </xf>
    <xf numFmtId="0" fontId="18" fillId="7" borderId="12" xfId="0" applyFont="1" applyFill="1" applyBorder="1" applyAlignment="1">
      <alignment vertical="top" wrapText="1"/>
    </xf>
    <xf numFmtId="165" fontId="20" fillId="0" borderId="0" xfId="1" applyNumberFormat="1" applyFont="1" applyAlignment="1">
      <alignment vertical="top"/>
    </xf>
    <xf numFmtId="0" fontId="20" fillId="0" borderId="0" xfId="0" applyFont="1" applyAlignment="1">
      <alignment horizontal="center" vertical="top"/>
    </xf>
    <xf numFmtId="165" fontId="20" fillId="0" borderId="0" xfId="1" applyNumberFormat="1" applyFont="1" applyAlignment="1">
      <alignment horizontal="center" vertical="top"/>
    </xf>
    <xf numFmtId="165" fontId="20" fillId="0" borderId="0" xfId="0" applyNumberFormat="1" applyFont="1" applyBorder="1" applyAlignment="1">
      <alignment horizontal="center" vertical="top" wrapText="1"/>
    </xf>
    <xf numFmtId="0" fontId="18" fillId="0" borderId="0" xfId="0" applyFont="1" applyAlignment="1">
      <alignment vertical="top" wrapText="1"/>
    </xf>
    <xf numFmtId="165" fontId="18" fillId="0" borderId="0" xfId="1" applyNumberFormat="1" applyFont="1" applyAlignment="1">
      <alignment vertical="top"/>
    </xf>
    <xf numFmtId="0" fontId="18" fillId="0" borderId="0" xfId="0" applyFont="1" applyAlignment="1">
      <alignment horizontal="center" vertical="top"/>
    </xf>
    <xf numFmtId="165" fontId="18" fillId="0" borderId="0" xfId="1" applyNumberFormat="1" applyFont="1" applyAlignment="1">
      <alignment horizontal="center" vertical="top"/>
    </xf>
    <xf numFmtId="165" fontId="18" fillId="0" borderId="0" xfId="0" applyNumberFormat="1" applyFont="1" applyBorder="1" applyAlignment="1">
      <alignment horizontal="center" vertical="top" wrapText="1"/>
    </xf>
    <xf numFmtId="0" fontId="20" fillId="0" borderId="0" xfId="0" applyFont="1" applyFill="1" applyAlignment="1"/>
    <xf numFmtId="0" fontId="18" fillId="0" borderId="0" xfId="0" applyFont="1" applyFill="1" applyAlignment="1"/>
    <xf numFmtId="0" fontId="26" fillId="0" borderId="0" xfId="0" applyFont="1" applyAlignment="1">
      <alignment vertical="top" wrapText="1"/>
    </xf>
    <xf numFmtId="165" fontId="26" fillId="0" borderId="0" xfId="1" applyNumberFormat="1" applyFont="1" applyAlignment="1">
      <alignment vertical="top"/>
    </xf>
    <xf numFmtId="0" fontId="26" fillId="0" borderId="0" xfId="0" applyFont="1" applyAlignment="1">
      <alignment horizontal="center" vertical="top"/>
    </xf>
    <xf numFmtId="165" fontId="26" fillId="0" borderId="0" xfId="1" applyNumberFormat="1" applyFont="1" applyAlignment="1">
      <alignment horizontal="center" vertical="top"/>
    </xf>
  </cellXfs>
  <cellStyles count="6">
    <cellStyle name="Comma" xfId="1" builtinId="3"/>
    <cellStyle name="Comma [0]" xfId="2" builtinId="6"/>
    <cellStyle name="Normal" xfId="0" builtinId="0"/>
    <cellStyle name="Normal 18" xfId="4"/>
    <cellStyle name="Normal 37"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39"/>
  <sheetViews>
    <sheetView zoomScale="90" zoomScaleNormal="90" workbookViewId="0">
      <selection activeCell="K13" sqref="K13"/>
    </sheetView>
  </sheetViews>
  <sheetFormatPr defaultColWidth="9" defaultRowHeight="13.8"/>
  <cols>
    <col min="1" max="1" width="8.88671875" style="119"/>
    <col min="2" max="2" width="10.109375" style="119" customWidth="1"/>
    <col min="3" max="3" width="50.44140625" style="119" customWidth="1"/>
    <col min="4" max="4" width="33.44140625" style="119" customWidth="1"/>
    <col min="5" max="9" width="18.44140625" style="119" customWidth="1"/>
    <col min="10" max="257" width="8.88671875" style="119"/>
    <col min="258" max="258" width="10.109375" style="119" customWidth="1"/>
    <col min="259" max="259" width="85.5546875" style="119" customWidth="1"/>
    <col min="260" max="260" width="33.44140625" style="119" customWidth="1"/>
    <col min="261" max="261" width="22.33203125" style="119" customWidth="1"/>
    <col min="262" max="262" width="22.6640625" style="119" customWidth="1"/>
    <col min="263" max="263" width="21.6640625" style="119" customWidth="1"/>
    <col min="264" max="265" width="22.5546875" style="119" customWidth="1"/>
    <col min="266" max="513" width="8.88671875" style="119"/>
    <col min="514" max="514" width="10.109375" style="119" customWidth="1"/>
    <col min="515" max="515" width="85.5546875" style="119" customWidth="1"/>
    <col min="516" max="516" width="33.44140625" style="119" customWidth="1"/>
    <col min="517" max="517" width="22.33203125" style="119" customWidth="1"/>
    <col min="518" max="518" width="22.6640625" style="119" customWidth="1"/>
    <col min="519" max="519" width="21.6640625" style="119" customWidth="1"/>
    <col min="520" max="521" width="22.5546875" style="119" customWidth="1"/>
    <col min="522" max="769" width="8.88671875" style="119"/>
    <col min="770" max="770" width="10.109375" style="119" customWidth="1"/>
    <col min="771" max="771" width="85.5546875" style="119" customWidth="1"/>
    <col min="772" max="772" width="33.44140625" style="119" customWidth="1"/>
    <col min="773" max="773" width="22.33203125" style="119" customWidth="1"/>
    <col min="774" max="774" width="22.6640625" style="119" customWidth="1"/>
    <col min="775" max="775" width="21.6640625" style="119" customWidth="1"/>
    <col min="776" max="777" width="22.5546875" style="119" customWidth="1"/>
    <col min="778" max="1025" width="8.88671875" style="119"/>
    <col min="1026" max="1026" width="10.109375" style="119" customWidth="1"/>
    <col min="1027" max="1027" width="85.5546875" style="119" customWidth="1"/>
    <col min="1028" max="1028" width="33.44140625" style="119" customWidth="1"/>
    <col min="1029" max="1029" width="22.33203125" style="119" customWidth="1"/>
    <col min="1030" max="1030" width="22.6640625" style="119" customWidth="1"/>
    <col min="1031" max="1031" width="21.6640625" style="119" customWidth="1"/>
    <col min="1032" max="1033" width="22.5546875" style="119" customWidth="1"/>
    <col min="1034" max="1281" width="8.88671875" style="119"/>
    <col min="1282" max="1282" width="10.109375" style="119" customWidth="1"/>
    <col min="1283" max="1283" width="85.5546875" style="119" customWidth="1"/>
    <col min="1284" max="1284" width="33.44140625" style="119" customWidth="1"/>
    <col min="1285" max="1285" width="22.33203125" style="119" customWidth="1"/>
    <col min="1286" max="1286" width="22.6640625" style="119" customWidth="1"/>
    <col min="1287" max="1287" width="21.6640625" style="119" customWidth="1"/>
    <col min="1288" max="1289" width="22.5546875" style="119" customWidth="1"/>
    <col min="1290" max="1537" width="8.88671875" style="119"/>
    <col min="1538" max="1538" width="10.109375" style="119" customWidth="1"/>
    <col min="1539" max="1539" width="85.5546875" style="119" customWidth="1"/>
    <col min="1540" max="1540" width="33.44140625" style="119" customWidth="1"/>
    <col min="1541" max="1541" width="22.33203125" style="119" customWidth="1"/>
    <col min="1542" max="1542" width="22.6640625" style="119" customWidth="1"/>
    <col min="1543" max="1543" width="21.6640625" style="119" customWidth="1"/>
    <col min="1544" max="1545" width="22.5546875" style="119" customWidth="1"/>
    <col min="1546" max="1793" width="8.88671875" style="119"/>
    <col min="1794" max="1794" width="10.109375" style="119" customWidth="1"/>
    <col min="1795" max="1795" width="85.5546875" style="119" customWidth="1"/>
    <col min="1796" max="1796" width="33.44140625" style="119" customWidth="1"/>
    <col min="1797" max="1797" width="22.33203125" style="119" customWidth="1"/>
    <col min="1798" max="1798" width="22.6640625" style="119" customWidth="1"/>
    <col min="1799" max="1799" width="21.6640625" style="119" customWidth="1"/>
    <col min="1800" max="1801" width="22.5546875" style="119" customWidth="1"/>
    <col min="1802" max="2049" width="8.88671875" style="119"/>
    <col min="2050" max="2050" width="10.109375" style="119" customWidth="1"/>
    <col min="2051" max="2051" width="85.5546875" style="119" customWidth="1"/>
    <col min="2052" max="2052" width="33.44140625" style="119" customWidth="1"/>
    <col min="2053" max="2053" width="22.33203125" style="119" customWidth="1"/>
    <col min="2054" max="2054" width="22.6640625" style="119" customWidth="1"/>
    <col min="2055" max="2055" width="21.6640625" style="119" customWidth="1"/>
    <col min="2056" max="2057" width="22.5546875" style="119" customWidth="1"/>
    <col min="2058" max="2305" width="8.88671875" style="119"/>
    <col min="2306" max="2306" width="10.109375" style="119" customWidth="1"/>
    <col min="2307" max="2307" width="85.5546875" style="119" customWidth="1"/>
    <col min="2308" max="2308" width="33.44140625" style="119" customWidth="1"/>
    <col min="2309" max="2309" width="22.33203125" style="119" customWidth="1"/>
    <col min="2310" max="2310" width="22.6640625" style="119" customWidth="1"/>
    <col min="2311" max="2311" width="21.6640625" style="119" customWidth="1"/>
    <col min="2312" max="2313" width="22.5546875" style="119" customWidth="1"/>
    <col min="2314" max="2561" width="8.88671875" style="119"/>
    <col min="2562" max="2562" width="10.109375" style="119" customWidth="1"/>
    <col min="2563" max="2563" width="85.5546875" style="119" customWidth="1"/>
    <col min="2564" max="2564" width="33.44140625" style="119" customWidth="1"/>
    <col min="2565" max="2565" width="22.33203125" style="119" customWidth="1"/>
    <col min="2566" max="2566" width="22.6640625" style="119" customWidth="1"/>
    <col min="2567" max="2567" width="21.6640625" style="119" customWidth="1"/>
    <col min="2568" max="2569" width="22.5546875" style="119" customWidth="1"/>
    <col min="2570" max="2817" width="8.88671875" style="119"/>
    <col min="2818" max="2818" width="10.109375" style="119" customWidth="1"/>
    <col min="2819" max="2819" width="85.5546875" style="119" customWidth="1"/>
    <col min="2820" max="2820" width="33.44140625" style="119" customWidth="1"/>
    <col min="2821" max="2821" width="22.33203125" style="119" customWidth="1"/>
    <col min="2822" max="2822" width="22.6640625" style="119" customWidth="1"/>
    <col min="2823" max="2823" width="21.6640625" style="119" customWidth="1"/>
    <col min="2824" max="2825" width="22.5546875" style="119" customWidth="1"/>
    <col min="2826" max="3073" width="8.88671875" style="119"/>
    <col min="3074" max="3074" width="10.109375" style="119" customWidth="1"/>
    <col min="3075" max="3075" width="85.5546875" style="119" customWidth="1"/>
    <col min="3076" max="3076" width="33.44140625" style="119" customWidth="1"/>
    <col min="3077" max="3077" width="22.33203125" style="119" customWidth="1"/>
    <col min="3078" max="3078" width="22.6640625" style="119" customWidth="1"/>
    <col min="3079" max="3079" width="21.6640625" style="119" customWidth="1"/>
    <col min="3080" max="3081" width="22.5546875" style="119" customWidth="1"/>
    <col min="3082" max="3329" width="8.88671875" style="119"/>
    <col min="3330" max="3330" width="10.109375" style="119" customWidth="1"/>
    <col min="3331" max="3331" width="85.5546875" style="119" customWidth="1"/>
    <col min="3332" max="3332" width="33.44140625" style="119" customWidth="1"/>
    <col min="3333" max="3333" width="22.33203125" style="119" customWidth="1"/>
    <col min="3334" max="3334" width="22.6640625" style="119" customWidth="1"/>
    <col min="3335" max="3335" width="21.6640625" style="119" customWidth="1"/>
    <col min="3336" max="3337" width="22.5546875" style="119" customWidth="1"/>
    <col min="3338" max="3585" width="8.88671875" style="119"/>
    <col min="3586" max="3586" width="10.109375" style="119" customWidth="1"/>
    <col min="3587" max="3587" width="85.5546875" style="119" customWidth="1"/>
    <col min="3588" max="3588" width="33.44140625" style="119" customWidth="1"/>
    <col min="3589" max="3589" width="22.33203125" style="119" customWidth="1"/>
    <col min="3590" max="3590" width="22.6640625" style="119" customWidth="1"/>
    <col min="3591" max="3591" width="21.6640625" style="119" customWidth="1"/>
    <col min="3592" max="3593" width="22.5546875" style="119" customWidth="1"/>
    <col min="3594" max="3841" width="8.88671875" style="119"/>
    <col min="3842" max="3842" width="10.109375" style="119" customWidth="1"/>
    <col min="3843" max="3843" width="85.5546875" style="119" customWidth="1"/>
    <col min="3844" max="3844" width="33.44140625" style="119" customWidth="1"/>
    <col min="3845" max="3845" width="22.33203125" style="119" customWidth="1"/>
    <col min="3846" max="3846" width="22.6640625" style="119" customWidth="1"/>
    <col min="3847" max="3847" width="21.6640625" style="119" customWidth="1"/>
    <col min="3848" max="3849" width="22.5546875" style="119" customWidth="1"/>
    <col min="3850" max="4097" width="8.88671875" style="119"/>
    <col min="4098" max="4098" width="10.109375" style="119" customWidth="1"/>
    <col min="4099" max="4099" width="85.5546875" style="119" customWidth="1"/>
    <col min="4100" max="4100" width="33.44140625" style="119" customWidth="1"/>
    <col min="4101" max="4101" width="22.33203125" style="119" customWidth="1"/>
    <col min="4102" max="4102" width="22.6640625" style="119" customWidth="1"/>
    <col min="4103" max="4103" width="21.6640625" style="119" customWidth="1"/>
    <col min="4104" max="4105" width="22.5546875" style="119" customWidth="1"/>
    <col min="4106" max="4353" width="8.88671875" style="119"/>
    <col min="4354" max="4354" width="10.109375" style="119" customWidth="1"/>
    <col min="4355" max="4355" width="85.5546875" style="119" customWidth="1"/>
    <col min="4356" max="4356" width="33.44140625" style="119" customWidth="1"/>
    <col min="4357" max="4357" width="22.33203125" style="119" customWidth="1"/>
    <col min="4358" max="4358" width="22.6640625" style="119" customWidth="1"/>
    <col min="4359" max="4359" width="21.6640625" style="119" customWidth="1"/>
    <col min="4360" max="4361" width="22.5546875" style="119" customWidth="1"/>
    <col min="4362" max="4609" width="8.88671875" style="119"/>
    <col min="4610" max="4610" width="10.109375" style="119" customWidth="1"/>
    <col min="4611" max="4611" width="85.5546875" style="119" customWidth="1"/>
    <col min="4612" max="4612" width="33.44140625" style="119" customWidth="1"/>
    <col min="4613" max="4613" width="22.33203125" style="119" customWidth="1"/>
    <col min="4614" max="4614" width="22.6640625" style="119" customWidth="1"/>
    <col min="4615" max="4615" width="21.6640625" style="119" customWidth="1"/>
    <col min="4616" max="4617" width="22.5546875" style="119" customWidth="1"/>
    <col min="4618" max="4865" width="8.88671875" style="119"/>
    <col min="4866" max="4866" width="10.109375" style="119" customWidth="1"/>
    <col min="4867" max="4867" width="85.5546875" style="119" customWidth="1"/>
    <col min="4868" max="4868" width="33.44140625" style="119" customWidth="1"/>
    <col min="4869" max="4869" width="22.33203125" style="119" customWidth="1"/>
    <col min="4870" max="4870" width="22.6640625" style="119" customWidth="1"/>
    <col min="4871" max="4871" width="21.6640625" style="119" customWidth="1"/>
    <col min="4872" max="4873" width="22.5546875" style="119" customWidth="1"/>
    <col min="4874" max="5121" width="8.88671875" style="119"/>
    <col min="5122" max="5122" width="10.109375" style="119" customWidth="1"/>
    <col min="5123" max="5123" width="85.5546875" style="119" customWidth="1"/>
    <col min="5124" max="5124" width="33.44140625" style="119" customWidth="1"/>
    <col min="5125" max="5125" width="22.33203125" style="119" customWidth="1"/>
    <col min="5126" max="5126" width="22.6640625" style="119" customWidth="1"/>
    <col min="5127" max="5127" width="21.6640625" style="119" customWidth="1"/>
    <col min="5128" max="5129" width="22.5546875" style="119" customWidth="1"/>
    <col min="5130" max="5377" width="8.88671875" style="119"/>
    <col min="5378" max="5378" width="10.109375" style="119" customWidth="1"/>
    <col min="5379" max="5379" width="85.5546875" style="119" customWidth="1"/>
    <col min="5380" max="5380" width="33.44140625" style="119" customWidth="1"/>
    <col min="5381" max="5381" width="22.33203125" style="119" customWidth="1"/>
    <col min="5382" max="5382" width="22.6640625" style="119" customWidth="1"/>
    <col min="5383" max="5383" width="21.6640625" style="119" customWidth="1"/>
    <col min="5384" max="5385" width="22.5546875" style="119" customWidth="1"/>
    <col min="5386" max="5633" width="8.88671875" style="119"/>
    <col min="5634" max="5634" width="10.109375" style="119" customWidth="1"/>
    <col min="5635" max="5635" width="85.5546875" style="119" customWidth="1"/>
    <col min="5636" max="5636" width="33.44140625" style="119" customWidth="1"/>
    <col min="5637" max="5637" width="22.33203125" style="119" customWidth="1"/>
    <col min="5638" max="5638" width="22.6640625" style="119" customWidth="1"/>
    <col min="5639" max="5639" width="21.6640625" style="119" customWidth="1"/>
    <col min="5640" max="5641" width="22.5546875" style="119" customWidth="1"/>
    <col min="5642" max="5889" width="8.88671875" style="119"/>
    <col min="5890" max="5890" width="10.109375" style="119" customWidth="1"/>
    <col min="5891" max="5891" width="85.5546875" style="119" customWidth="1"/>
    <col min="5892" max="5892" width="33.44140625" style="119" customWidth="1"/>
    <col min="5893" max="5893" width="22.33203125" style="119" customWidth="1"/>
    <col min="5894" max="5894" width="22.6640625" style="119" customWidth="1"/>
    <col min="5895" max="5895" width="21.6640625" style="119" customWidth="1"/>
    <col min="5896" max="5897" width="22.5546875" style="119" customWidth="1"/>
    <col min="5898" max="6145" width="8.88671875" style="119"/>
    <col min="6146" max="6146" width="10.109375" style="119" customWidth="1"/>
    <col min="6147" max="6147" width="85.5546875" style="119" customWidth="1"/>
    <col min="6148" max="6148" width="33.44140625" style="119" customWidth="1"/>
    <col min="6149" max="6149" width="22.33203125" style="119" customWidth="1"/>
    <col min="6150" max="6150" width="22.6640625" style="119" customWidth="1"/>
    <col min="6151" max="6151" width="21.6640625" style="119" customWidth="1"/>
    <col min="6152" max="6153" width="22.5546875" style="119" customWidth="1"/>
    <col min="6154" max="6401" width="8.88671875" style="119"/>
    <col min="6402" max="6402" width="10.109375" style="119" customWidth="1"/>
    <col min="6403" max="6403" width="85.5546875" style="119" customWidth="1"/>
    <col min="6404" max="6404" width="33.44140625" style="119" customWidth="1"/>
    <col min="6405" max="6405" width="22.33203125" style="119" customWidth="1"/>
    <col min="6406" max="6406" width="22.6640625" style="119" customWidth="1"/>
    <col min="6407" max="6407" width="21.6640625" style="119" customWidth="1"/>
    <col min="6408" max="6409" width="22.5546875" style="119" customWidth="1"/>
    <col min="6410" max="6657" width="8.88671875" style="119"/>
    <col min="6658" max="6658" width="10.109375" style="119" customWidth="1"/>
    <col min="6659" max="6659" width="85.5546875" style="119" customWidth="1"/>
    <col min="6660" max="6660" width="33.44140625" style="119" customWidth="1"/>
    <col min="6661" max="6661" width="22.33203125" style="119" customWidth="1"/>
    <col min="6662" max="6662" width="22.6640625" style="119" customWidth="1"/>
    <col min="6663" max="6663" width="21.6640625" style="119" customWidth="1"/>
    <col min="6664" max="6665" width="22.5546875" style="119" customWidth="1"/>
    <col min="6666" max="6913" width="8.88671875" style="119"/>
    <col min="6914" max="6914" width="10.109375" style="119" customWidth="1"/>
    <col min="6915" max="6915" width="85.5546875" style="119" customWidth="1"/>
    <col min="6916" max="6916" width="33.44140625" style="119" customWidth="1"/>
    <col min="6917" max="6917" width="22.33203125" style="119" customWidth="1"/>
    <col min="6918" max="6918" width="22.6640625" style="119" customWidth="1"/>
    <col min="6919" max="6919" width="21.6640625" style="119" customWidth="1"/>
    <col min="6920" max="6921" width="22.5546875" style="119" customWidth="1"/>
    <col min="6922" max="7169" width="8.88671875" style="119"/>
    <col min="7170" max="7170" width="10.109375" style="119" customWidth="1"/>
    <col min="7171" max="7171" width="85.5546875" style="119" customWidth="1"/>
    <col min="7172" max="7172" width="33.44140625" style="119" customWidth="1"/>
    <col min="7173" max="7173" width="22.33203125" style="119" customWidth="1"/>
    <col min="7174" max="7174" width="22.6640625" style="119" customWidth="1"/>
    <col min="7175" max="7175" width="21.6640625" style="119" customWidth="1"/>
    <col min="7176" max="7177" width="22.5546875" style="119" customWidth="1"/>
    <col min="7178" max="7425" width="8.88671875" style="119"/>
    <col min="7426" max="7426" width="10.109375" style="119" customWidth="1"/>
    <col min="7427" max="7427" width="85.5546875" style="119" customWidth="1"/>
    <col min="7428" max="7428" width="33.44140625" style="119" customWidth="1"/>
    <col min="7429" max="7429" width="22.33203125" style="119" customWidth="1"/>
    <col min="7430" max="7430" width="22.6640625" style="119" customWidth="1"/>
    <col min="7431" max="7431" width="21.6640625" style="119" customWidth="1"/>
    <col min="7432" max="7433" width="22.5546875" style="119" customWidth="1"/>
    <col min="7434" max="7681" width="8.88671875" style="119"/>
    <col min="7682" max="7682" width="10.109375" style="119" customWidth="1"/>
    <col min="7683" max="7683" width="85.5546875" style="119" customWidth="1"/>
    <col min="7684" max="7684" width="33.44140625" style="119" customWidth="1"/>
    <col min="7685" max="7685" width="22.33203125" style="119" customWidth="1"/>
    <col min="7686" max="7686" width="22.6640625" style="119" customWidth="1"/>
    <col min="7687" max="7687" width="21.6640625" style="119" customWidth="1"/>
    <col min="7688" max="7689" width="22.5546875" style="119" customWidth="1"/>
    <col min="7690" max="7937" width="8.88671875" style="119"/>
    <col min="7938" max="7938" width="10.109375" style="119" customWidth="1"/>
    <col min="7939" max="7939" width="85.5546875" style="119" customWidth="1"/>
    <col min="7940" max="7940" width="33.44140625" style="119" customWidth="1"/>
    <col min="7941" max="7941" width="22.33203125" style="119" customWidth="1"/>
    <col min="7942" max="7942" width="22.6640625" style="119" customWidth="1"/>
    <col min="7943" max="7943" width="21.6640625" style="119" customWidth="1"/>
    <col min="7944" max="7945" width="22.5546875" style="119" customWidth="1"/>
    <col min="7946" max="8193" width="8.88671875" style="119"/>
    <col min="8194" max="8194" width="10.109375" style="119" customWidth="1"/>
    <col min="8195" max="8195" width="85.5546875" style="119" customWidth="1"/>
    <col min="8196" max="8196" width="33.44140625" style="119" customWidth="1"/>
    <col min="8197" max="8197" width="22.33203125" style="119" customWidth="1"/>
    <col min="8198" max="8198" width="22.6640625" style="119" customWidth="1"/>
    <col min="8199" max="8199" width="21.6640625" style="119" customWidth="1"/>
    <col min="8200" max="8201" width="22.5546875" style="119" customWidth="1"/>
    <col min="8202" max="8449" width="8.88671875" style="119"/>
    <col min="8450" max="8450" width="10.109375" style="119" customWidth="1"/>
    <col min="8451" max="8451" width="85.5546875" style="119" customWidth="1"/>
    <col min="8452" max="8452" width="33.44140625" style="119" customWidth="1"/>
    <col min="8453" max="8453" width="22.33203125" style="119" customWidth="1"/>
    <col min="8454" max="8454" width="22.6640625" style="119" customWidth="1"/>
    <col min="8455" max="8455" width="21.6640625" style="119" customWidth="1"/>
    <col min="8456" max="8457" width="22.5546875" style="119" customWidth="1"/>
    <col min="8458" max="8705" width="8.88671875" style="119"/>
    <col min="8706" max="8706" width="10.109375" style="119" customWidth="1"/>
    <col min="8707" max="8707" width="85.5546875" style="119" customWidth="1"/>
    <col min="8708" max="8708" width="33.44140625" style="119" customWidth="1"/>
    <col min="8709" max="8709" width="22.33203125" style="119" customWidth="1"/>
    <col min="8710" max="8710" width="22.6640625" style="119" customWidth="1"/>
    <col min="8711" max="8711" width="21.6640625" style="119" customWidth="1"/>
    <col min="8712" max="8713" width="22.5546875" style="119" customWidth="1"/>
    <col min="8714" max="8961" width="8.88671875" style="119"/>
    <col min="8962" max="8962" width="10.109375" style="119" customWidth="1"/>
    <col min="8963" max="8963" width="85.5546875" style="119" customWidth="1"/>
    <col min="8964" max="8964" width="33.44140625" style="119" customWidth="1"/>
    <col min="8965" max="8965" width="22.33203125" style="119" customWidth="1"/>
    <col min="8966" max="8966" width="22.6640625" style="119" customWidth="1"/>
    <col min="8967" max="8967" width="21.6640625" style="119" customWidth="1"/>
    <col min="8968" max="8969" width="22.5546875" style="119" customWidth="1"/>
    <col min="8970" max="9217" width="8.88671875" style="119"/>
    <col min="9218" max="9218" width="10.109375" style="119" customWidth="1"/>
    <col min="9219" max="9219" width="85.5546875" style="119" customWidth="1"/>
    <col min="9220" max="9220" width="33.44140625" style="119" customWidth="1"/>
    <col min="9221" max="9221" width="22.33203125" style="119" customWidth="1"/>
    <col min="9222" max="9222" width="22.6640625" style="119" customWidth="1"/>
    <col min="9223" max="9223" width="21.6640625" style="119" customWidth="1"/>
    <col min="9224" max="9225" width="22.5546875" style="119" customWidth="1"/>
    <col min="9226" max="9473" width="8.88671875" style="119"/>
    <col min="9474" max="9474" width="10.109375" style="119" customWidth="1"/>
    <col min="9475" max="9475" width="85.5546875" style="119" customWidth="1"/>
    <col min="9476" max="9476" width="33.44140625" style="119" customWidth="1"/>
    <col min="9477" max="9477" width="22.33203125" style="119" customWidth="1"/>
    <col min="9478" max="9478" width="22.6640625" style="119" customWidth="1"/>
    <col min="9479" max="9479" width="21.6640625" style="119" customWidth="1"/>
    <col min="9480" max="9481" width="22.5546875" style="119" customWidth="1"/>
    <col min="9482" max="9729" width="8.88671875" style="119"/>
    <col min="9730" max="9730" width="10.109375" style="119" customWidth="1"/>
    <col min="9731" max="9731" width="85.5546875" style="119" customWidth="1"/>
    <col min="9732" max="9732" width="33.44140625" style="119" customWidth="1"/>
    <col min="9733" max="9733" width="22.33203125" style="119" customWidth="1"/>
    <col min="9734" max="9734" width="22.6640625" style="119" customWidth="1"/>
    <col min="9735" max="9735" width="21.6640625" style="119" customWidth="1"/>
    <col min="9736" max="9737" width="22.5546875" style="119" customWidth="1"/>
    <col min="9738" max="9985" width="8.88671875" style="119"/>
    <col min="9986" max="9986" width="10.109375" style="119" customWidth="1"/>
    <col min="9987" max="9987" width="85.5546875" style="119" customWidth="1"/>
    <col min="9988" max="9988" width="33.44140625" style="119" customWidth="1"/>
    <col min="9989" max="9989" width="22.33203125" style="119" customWidth="1"/>
    <col min="9990" max="9990" width="22.6640625" style="119" customWidth="1"/>
    <col min="9991" max="9991" width="21.6640625" style="119" customWidth="1"/>
    <col min="9992" max="9993" width="22.5546875" style="119" customWidth="1"/>
    <col min="9994" max="10241" width="8.88671875" style="119"/>
    <col min="10242" max="10242" width="10.109375" style="119" customWidth="1"/>
    <col min="10243" max="10243" width="85.5546875" style="119" customWidth="1"/>
    <col min="10244" max="10244" width="33.44140625" style="119" customWidth="1"/>
    <col min="10245" max="10245" width="22.33203125" style="119" customWidth="1"/>
    <col min="10246" max="10246" width="22.6640625" style="119" customWidth="1"/>
    <col min="10247" max="10247" width="21.6640625" style="119" customWidth="1"/>
    <col min="10248" max="10249" width="22.5546875" style="119" customWidth="1"/>
    <col min="10250" max="10497" width="8.88671875" style="119"/>
    <col min="10498" max="10498" width="10.109375" style="119" customWidth="1"/>
    <col min="10499" max="10499" width="85.5546875" style="119" customWidth="1"/>
    <col min="10500" max="10500" width="33.44140625" style="119" customWidth="1"/>
    <col min="10501" max="10501" width="22.33203125" style="119" customWidth="1"/>
    <col min="10502" max="10502" width="22.6640625" style="119" customWidth="1"/>
    <col min="10503" max="10503" width="21.6640625" style="119" customWidth="1"/>
    <col min="10504" max="10505" width="22.5546875" style="119" customWidth="1"/>
    <col min="10506" max="10753" width="8.88671875" style="119"/>
    <col min="10754" max="10754" width="10.109375" style="119" customWidth="1"/>
    <col min="10755" max="10755" width="85.5546875" style="119" customWidth="1"/>
    <col min="10756" max="10756" width="33.44140625" style="119" customWidth="1"/>
    <col min="10757" max="10757" width="22.33203125" style="119" customWidth="1"/>
    <col min="10758" max="10758" width="22.6640625" style="119" customWidth="1"/>
    <col min="10759" max="10759" width="21.6640625" style="119" customWidth="1"/>
    <col min="10760" max="10761" width="22.5546875" style="119" customWidth="1"/>
    <col min="10762" max="11009" width="8.88671875" style="119"/>
    <col min="11010" max="11010" width="10.109375" style="119" customWidth="1"/>
    <col min="11011" max="11011" width="85.5546875" style="119" customWidth="1"/>
    <col min="11012" max="11012" width="33.44140625" style="119" customWidth="1"/>
    <col min="11013" max="11013" width="22.33203125" style="119" customWidth="1"/>
    <col min="11014" max="11014" width="22.6640625" style="119" customWidth="1"/>
    <col min="11015" max="11015" width="21.6640625" style="119" customWidth="1"/>
    <col min="11016" max="11017" width="22.5546875" style="119" customWidth="1"/>
    <col min="11018" max="11265" width="8.88671875" style="119"/>
    <col min="11266" max="11266" width="10.109375" style="119" customWidth="1"/>
    <col min="11267" max="11267" width="85.5546875" style="119" customWidth="1"/>
    <col min="11268" max="11268" width="33.44140625" style="119" customWidth="1"/>
    <col min="11269" max="11269" width="22.33203125" style="119" customWidth="1"/>
    <col min="11270" max="11270" width="22.6640625" style="119" customWidth="1"/>
    <col min="11271" max="11271" width="21.6640625" style="119" customWidth="1"/>
    <col min="11272" max="11273" width="22.5546875" style="119" customWidth="1"/>
    <col min="11274" max="11521" width="8.88671875" style="119"/>
    <col min="11522" max="11522" width="10.109375" style="119" customWidth="1"/>
    <col min="11523" max="11523" width="85.5546875" style="119" customWidth="1"/>
    <col min="11524" max="11524" width="33.44140625" style="119" customWidth="1"/>
    <col min="11525" max="11525" width="22.33203125" style="119" customWidth="1"/>
    <col min="11526" max="11526" width="22.6640625" style="119" customWidth="1"/>
    <col min="11527" max="11527" width="21.6640625" style="119" customWidth="1"/>
    <col min="11528" max="11529" width="22.5546875" style="119" customWidth="1"/>
    <col min="11530" max="11777" width="8.88671875" style="119"/>
    <col min="11778" max="11778" width="10.109375" style="119" customWidth="1"/>
    <col min="11779" max="11779" width="85.5546875" style="119" customWidth="1"/>
    <col min="11780" max="11780" width="33.44140625" style="119" customWidth="1"/>
    <col min="11781" max="11781" width="22.33203125" style="119" customWidth="1"/>
    <col min="11782" max="11782" width="22.6640625" style="119" customWidth="1"/>
    <col min="11783" max="11783" width="21.6640625" style="119" customWidth="1"/>
    <col min="11784" max="11785" width="22.5546875" style="119" customWidth="1"/>
    <col min="11786" max="12033" width="8.88671875" style="119"/>
    <col min="12034" max="12034" width="10.109375" style="119" customWidth="1"/>
    <col min="12035" max="12035" width="85.5546875" style="119" customWidth="1"/>
    <col min="12036" max="12036" width="33.44140625" style="119" customWidth="1"/>
    <col min="12037" max="12037" width="22.33203125" style="119" customWidth="1"/>
    <col min="12038" max="12038" width="22.6640625" style="119" customWidth="1"/>
    <col min="12039" max="12039" width="21.6640625" style="119" customWidth="1"/>
    <col min="12040" max="12041" width="22.5546875" style="119" customWidth="1"/>
    <col min="12042" max="12289" width="8.88671875" style="119"/>
    <col min="12290" max="12290" width="10.109375" style="119" customWidth="1"/>
    <col min="12291" max="12291" width="85.5546875" style="119" customWidth="1"/>
    <col min="12292" max="12292" width="33.44140625" style="119" customWidth="1"/>
    <col min="12293" max="12293" width="22.33203125" style="119" customWidth="1"/>
    <col min="12294" max="12294" width="22.6640625" style="119" customWidth="1"/>
    <col min="12295" max="12295" width="21.6640625" style="119" customWidth="1"/>
    <col min="12296" max="12297" width="22.5546875" style="119" customWidth="1"/>
    <col min="12298" max="12545" width="8.88671875" style="119"/>
    <col min="12546" max="12546" width="10.109375" style="119" customWidth="1"/>
    <col min="12547" max="12547" width="85.5546875" style="119" customWidth="1"/>
    <col min="12548" max="12548" width="33.44140625" style="119" customWidth="1"/>
    <col min="12549" max="12549" width="22.33203125" style="119" customWidth="1"/>
    <col min="12550" max="12550" width="22.6640625" style="119" customWidth="1"/>
    <col min="12551" max="12551" width="21.6640625" style="119" customWidth="1"/>
    <col min="12552" max="12553" width="22.5546875" style="119" customWidth="1"/>
    <col min="12554" max="12801" width="8.88671875" style="119"/>
    <col min="12802" max="12802" width="10.109375" style="119" customWidth="1"/>
    <col min="12803" max="12803" width="85.5546875" style="119" customWidth="1"/>
    <col min="12804" max="12804" width="33.44140625" style="119" customWidth="1"/>
    <col min="12805" max="12805" width="22.33203125" style="119" customWidth="1"/>
    <col min="12806" max="12806" width="22.6640625" style="119" customWidth="1"/>
    <col min="12807" max="12807" width="21.6640625" style="119" customWidth="1"/>
    <col min="12808" max="12809" width="22.5546875" style="119" customWidth="1"/>
    <col min="12810" max="13057" width="8.88671875" style="119"/>
    <col min="13058" max="13058" width="10.109375" style="119" customWidth="1"/>
    <col min="13059" max="13059" width="85.5546875" style="119" customWidth="1"/>
    <col min="13060" max="13060" width="33.44140625" style="119" customWidth="1"/>
    <col min="13061" max="13061" width="22.33203125" style="119" customWidth="1"/>
    <col min="13062" max="13062" width="22.6640625" style="119" customWidth="1"/>
    <col min="13063" max="13063" width="21.6640625" style="119" customWidth="1"/>
    <col min="13064" max="13065" width="22.5546875" style="119" customWidth="1"/>
    <col min="13066" max="13313" width="8.88671875" style="119"/>
    <col min="13314" max="13314" width="10.109375" style="119" customWidth="1"/>
    <col min="13315" max="13315" width="85.5546875" style="119" customWidth="1"/>
    <col min="13316" max="13316" width="33.44140625" style="119" customWidth="1"/>
    <col min="13317" max="13317" width="22.33203125" style="119" customWidth="1"/>
    <col min="13318" max="13318" width="22.6640625" style="119" customWidth="1"/>
    <col min="13319" max="13319" width="21.6640625" style="119" customWidth="1"/>
    <col min="13320" max="13321" width="22.5546875" style="119" customWidth="1"/>
    <col min="13322" max="13569" width="8.88671875" style="119"/>
    <col min="13570" max="13570" width="10.109375" style="119" customWidth="1"/>
    <col min="13571" max="13571" width="85.5546875" style="119" customWidth="1"/>
    <col min="13572" max="13572" width="33.44140625" style="119" customWidth="1"/>
    <col min="13573" max="13573" width="22.33203125" style="119" customWidth="1"/>
    <col min="13574" max="13574" width="22.6640625" style="119" customWidth="1"/>
    <col min="13575" max="13575" width="21.6640625" style="119" customWidth="1"/>
    <col min="13576" max="13577" width="22.5546875" style="119" customWidth="1"/>
    <col min="13578" max="13825" width="8.88671875" style="119"/>
    <col min="13826" max="13826" width="10.109375" style="119" customWidth="1"/>
    <col min="13827" max="13827" width="85.5546875" style="119" customWidth="1"/>
    <col min="13828" max="13828" width="33.44140625" style="119" customWidth="1"/>
    <col min="13829" max="13829" width="22.33203125" style="119" customWidth="1"/>
    <col min="13830" max="13830" width="22.6640625" style="119" customWidth="1"/>
    <col min="13831" max="13831" width="21.6640625" style="119" customWidth="1"/>
    <col min="13832" max="13833" width="22.5546875" style="119" customWidth="1"/>
    <col min="13834" max="14081" width="8.88671875" style="119"/>
    <col min="14082" max="14082" width="10.109375" style="119" customWidth="1"/>
    <col min="14083" max="14083" width="85.5546875" style="119" customWidth="1"/>
    <col min="14084" max="14084" width="33.44140625" style="119" customWidth="1"/>
    <col min="14085" max="14085" width="22.33203125" style="119" customWidth="1"/>
    <col min="14086" max="14086" width="22.6640625" style="119" customWidth="1"/>
    <col min="14087" max="14087" width="21.6640625" style="119" customWidth="1"/>
    <col min="14088" max="14089" width="22.5546875" style="119" customWidth="1"/>
    <col min="14090" max="14337" width="8.88671875" style="119"/>
    <col min="14338" max="14338" width="10.109375" style="119" customWidth="1"/>
    <col min="14339" max="14339" width="85.5546875" style="119" customWidth="1"/>
    <col min="14340" max="14340" width="33.44140625" style="119" customWidth="1"/>
    <col min="14341" max="14341" width="22.33203125" style="119" customWidth="1"/>
    <col min="14342" max="14342" width="22.6640625" style="119" customWidth="1"/>
    <col min="14343" max="14343" width="21.6640625" style="119" customWidth="1"/>
    <col min="14344" max="14345" width="22.5546875" style="119" customWidth="1"/>
    <col min="14346" max="14593" width="8.88671875" style="119"/>
    <col min="14594" max="14594" width="10.109375" style="119" customWidth="1"/>
    <col min="14595" max="14595" width="85.5546875" style="119" customWidth="1"/>
    <col min="14596" max="14596" width="33.44140625" style="119" customWidth="1"/>
    <col min="14597" max="14597" width="22.33203125" style="119" customWidth="1"/>
    <col min="14598" max="14598" width="22.6640625" style="119" customWidth="1"/>
    <col min="14599" max="14599" width="21.6640625" style="119" customWidth="1"/>
    <col min="14600" max="14601" width="22.5546875" style="119" customWidth="1"/>
    <col min="14602" max="14849" width="8.88671875" style="119"/>
    <col min="14850" max="14850" width="10.109375" style="119" customWidth="1"/>
    <col min="14851" max="14851" width="85.5546875" style="119" customWidth="1"/>
    <col min="14852" max="14852" width="33.44140625" style="119" customWidth="1"/>
    <col min="14853" max="14853" width="22.33203125" style="119" customWidth="1"/>
    <col min="14854" max="14854" width="22.6640625" style="119" customWidth="1"/>
    <col min="14855" max="14855" width="21.6640625" style="119" customWidth="1"/>
    <col min="14856" max="14857" width="22.5546875" style="119" customWidth="1"/>
    <col min="14858" max="15105" width="8.88671875" style="119"/>
    <col min="15106" max="15106" width="10.109375" style="119" customWidth="1"/>
    <col min="15107" max="15107" width="85.5546875" style="119" customWidth="1"/>
    <col min="15108" max="15108" width="33.44140625" style="119" customWidth="1"/>
    <col min="15109" max="15109" width="22.33203125" style="119" customWidth="1"/>
    <col min="15110" max="15110" width="22.6640625" style="119" customWidth="1"/>
    <col min="15111" max="15111" width="21.6640625" style="119" customWidth="1"/>
    <col min="15112" max="15113" width="22.5546875" style="119" customWidth="1"/>
    <col min="15114" max="15361" width="8.88671875" style="119"/>
    <col min="15362" max="15362" width="10.109375" style="119" customWidth="1"/>
    <col min="15363" max="15363" width="85.5546875" style="119" customWidth="1"/>
    <col min="15364" max="15364" width="33.44140625" style="119" customWidth="1"/>
    <col min="15365" max="15365" width="22.33203125" style="119" customWidth="1"/>
    <col min="15366" max="15366" width="22.6640625" style="119" customWidth="1"/>
    <col min="15367" max="15367" width="21.6640625" style="119" customWidth="1"/>
    <col min="15368" max="15369" width="22.5546875" style="119" customWidth="1"/>
    <col min="15370" max="15617" width="8.88671875" style="119"/>
    <col min="15618" max="15618" width="10.109375" style="119" customWidth="1"/>
    <col min="15619" max="15619" width="85.5546875" style="119" customWidth="1"/>
    <col min="15620" max="15620" width="33.44140625" style="119" customWidth="1"/>
    <col min="15621" max="15621" width="22.33203125" style="119" customWidth="1"/>
    <col min="15622" max="15622" width="22.6640625" style="119" customWidth="1"/>
    <col min="15623" max="15623" width="21.6640625" style="119" customWidth="1"/>
    <col min="15624" max="15625" width="22.5546875" style="119" customWidth="1"/>
    <col min="15626" max="15873" width="8.88671875" style="119"/>
    <col min="15874" max="15874" width="10.109375" style="119" customWidth="1"/>
    <col min="15875" max="15875" width="85.5546875" style="119" customWidth="1"/>
    <col min="15876" max="15876" width="33.44140625" style="119" customWidth="1"/>
    <col min="15877" max="15877" width="22.33203125" style="119" customWidth="1"/>
    <col min="15878" max="15878" width="22.6640625" style="119" customWidth="1"/>
    <col min="15879" max="15879" width="21.6640625" style="119" customWidth="1"/>
    <col min="15880" max="15881" width="22.5546875" style="119" customWidth="1"/>
    <col min="15882" max="16129" width="8.88671875" style="119"/>
    <col min="16130" max="16130" width="10.109375" style="119" customWidth="1"/>
    <col min="16131" max="16131" width="85.5546875" style="119" customWidth="1"/>
    <col min="16132" max="16132" width="33.44140625" style="119" customWidth="1"/>
    <col min="16133" max="16133" width="22.33203125" style="119" customWidth="1"/>
    <col min="16134" max="16134" width="22.6640625" style="119" customWidth="1"/>
    <col min="16135" max="16135" width="21.6640625" style="119" customWidth="1"/>
    <col min="16136" max="16137" width="22.5546875" style="119" customWidth="1"/>
    <col min="16138" max="16384" width="8.88671875" style="119"/>
  </cols>
  <sheetData>
    <row r="2" spans="1:9">
      <c r="A2" s="170" t="s">
        <v>0</v>
      </c>
      <c r="B2" s="170"/>
      <c r="C2" s="170"/>
      <c r="D2" s="170"/>
      <c r="E2" s="170"/>
      <c r="F2" s="170"/>
      <c r="G2" s="170"/>
      <c r="H2" s="170"/>
      <c r="I2" s="170"/>
    </row>
    <row r="3" spans="1:9" s="120" customFormat="1">
      <c r="A3" s="171" t="s">
        <v>556</v>
      </c>
      <c r="B3" s="171"/>
      <c r="C3" s="171"/>
      <c r="D3" s="171"/>
      <c r="E3" s="171"/>
      <c r="F3" s="171"/>
      <c r="G3" s="171"/>
      <c r="H3" s="171"/>
      <c r="I3" s="171"/>
    </row>
    <row r="4" spans="1:9" s="120" customFormat="1"/>
    <row r="5" spans="1:9" s="122" customFormat="1">
      <c r="A5" s="121" t="s">
        <v>1</v>
      </c>
      <c r="B5" s="121" t="s">
        <v>2</v>
      </c>
      <c r="C5" s="121" t="s">
        <v>3</v>
      </c>
      <c r="D5" s="121" t="s">
        <v>4</v>
      </c>
      <c r="E5" s="172" t="s">
        <v>5</v>
      </c>
      <c r="F5" s="172"/>
      <c r="G5" s="172"/>
      <c r="H5" s="172"/>
      <c r="I5" s="172"/>
    </row>
    <row r="6" spans="1:9" s="122" customFormat="1">
      <c r="A6" s="121"/>
      <c r="B6" s="121"/>
      <c r="C6" s="121"/>
      <c r="D6" s="121"/>
      <c r="E6" s="121">
        <v>2019</v>
      </c>
      <c r="F6" s="121">
        <v>2020</v>
      </c>
      <c r="G6" s="121">
        <v>2021</v>
      </c>
      <c r="H6" s="121">
        <v>2022</v>
      </c>
      <c r="I6" s="121">
        <v>2023</v>
      </c>
    </row>
    <row r="7" spans="1:9" s="122" customFormat="1">
      <c r="A7" s="121">
        <v>1</v>
      </c>
      <c r="B7" s="121">
        <v>2</v>
      </c>
      <c r="C7" s="121">
        <v>3</v>
      </c>
      <c r="D7" s="121">
        <v>4</v>
      </c>
      <c r="E7" s="121">
        <v>5</v>
      </c>
      <c r="F7" s="121">
        <v>6</v>
      </c>
      <c r="G7" s="121">
        <v>7</v>
      </c>
      <c r="H7" s="121">
        <v>8</v>
      </c>
      <c r="I7" s="121">
        <v>9</v>
      </c>
    </row>
    <row r="8" spans="1:9" s="122" customFormat="1" ht="29.4" customHeight="1">
      <c r="A8" s="173">
        <v>1</v>
      </c>
      <c r="B8" s="184" t="s">
        <v>6</v>
      </c>
      <c r="C8" s="185"/>
      <c r="D8" s="108" t="s">
        <v>7</v>
      </c>
      <c r="E8" s="109">
        <v>11.88</v>
      </c>
      <c r="F8" s="109">
        <v>12.11</v>
      </c>
      <c r="G8" s="109">
        <v>12.33</v>
      </c>
      <c r="H8" s="109">
        <v>12.56</v>
      </c>
      <c r="I8" s="109">
        <v>12.78</v>
      </c>
    </row>
    <row r="9" spans="1:9" s="122" customFormat="1" ht="29.4" customHeight="1">
      <c r="A9" s="174"/>
      <c r="B9" s="186"/>
      <c r="C9" s="187"/>
      <c r="D9" s="108" t="s">
        <v>8</v>
      </c>
      <c r="E9" s="109">
        <v>15.27</v>
      </c>
      <c r="F9" s="109">
        <v>15.38</v>
      </c>
      <c r="G9" s="110">
        <v>15.5</v>
      </c>
      <c r="H9" s="109">
        <v>15.62</v>
      </c>
      <c r="I9" s="109">
        <v>15.74</v>
      </c>
    </row>
    <row r="10" spans="1:9" s="122" customFormat="1" ht="29.4" customHeight="1">
      <c r="A10" s="175" t="s">
        <v>9</v>
      </c>
      <c r="B10" s="178"/>
      <c r="C10" s="181" t="s">
        <v>10</v>
      </c>
      <c r="D10" s="111" t="s">
        <v>11</v>
      </c>
      <c r="E10" s="112">
        <v>1</v>
      </c>
      <c r="F10" s="112">
        <v>1</v>
      </c>
      <c r="G10" s="112">
        <v>1</v>
      </c>
      <c r="H10" s="112">
        <v>1</v>
      </c>
      <c r="I10" s="112">
        <v>1</v>
      </c>
    </row>
    <row r="11" spans="1:9" s="122" customFormat="1" ht="29.4" customHeight="1">
      <c r="A11" s="176"/>
      <c r="B11" s="179"/>
      <c r="C11" s="182"/>
      <c r="D11" s="111" t="s">
        <v>12</v>
      </c>
      <c r="E11" s="112">
        <v>1</v>
      </c>
      <c r="F11" s="112">
        <v>1</v>
      </c>
      <c r="G11" s="112">
        <v>1</v>
      </c>
      <c r="H11" s="112">
        <v>1</v>
      </c>
      <c r="I11" s="112">
        <v>1</v>
      </c>
    </row>
    <row r="12" spans="1:9" s="122" customFormat="1" ht="29.4" customHeight="1">
      <c r="A12" s="176"/>
      <c r="B12" s="179"/>
      <c r="C12" s="182"/>
      <c r="D12" s="111" t="s">
        <v>13</v>
      </c>
      <c r="E12" s="113">
        <v>77</v>
      </c>
      <c r="F12" s="113" t="s">
        <v>14</v>
      </c>
      <c r="G12" s="113">
        <v>78</v>
      </c>
      <c r="H12" s="113" t="s">
        <v>15</v>
      </c>
      <c r="I12" s="113">
        <v>79</v>
      </c>
    </row>
    <row r="13" spans="1:9" s="122" customFormat="1" ht="29.4" customHeight="1">
      <c r="A13" s="177"/>
      <c r="B13" s="180"/>
      <c r="C13" s="183"/>
      <c r="D13" s="111" t="s">
        <v>16</v>
      </c>
      <c r="E13" s="113">
        <v>57</v>
      </c>
      <c r="F13" s="113">
        <v>58</v>
      </c>
      <c r="G13" s="113">
        <v>60</v>
      </c>
      <c r="H13" s="113">
        <v>62</v>
      </c>
      <c r="I13" s="114">
        <v>64</v>
      </c>
    </row>
    <row r="14" spans="1:9" s="122" customFormat="1" ht="55.2">
      <c r="A14" s="123">
        <v>2</v>
      </c>
      <c r="B14" s="169" t="s">
        <v>522</v>
      </c>
      <c r="C14" s="169"/>
      <c r="D14" s="116" t="s">
        <v>262</v>
      </c>
      <c r="E14" s="117" t="s">
        <v>20</v>
      </c>
      <c r="F14" s="117" t="s">
        <v>21</v>
      </c>
      <c r="G14" s="117" t="s">
        <v>22</v>
      </c>
      <c r="H14" s="117" t="s">
        <v>23</v>
      </c>
      <c r="I14" s="117" t="s">
        <v>24</v>
      </c>
    </row>
    <row r="15" spans="1:9" ht="55.2">
      <c r="A15" s="124"/>
      <c r="B15" s="125"/>
      <c r="C15" s="115" t="s">
        <v>18</v>
      </c>
      <c r="D15" s="131" t="s">
        <v>542</v>
      </c>
      <c r="E15" s="113" t="s">
        <v>123</v>
      </c>
      <c r="F15" s="113" t="s">
        <v>544</v>
      </c>
      <c r="G15" s="113" t="s">
        <v>545</v>
      </c>
      <c r="H15" s="113" t="s">
        <v>546</v>
      </c>
      <c r="I15" s="113" t="s">
        <v>543</v>
      </c>
    </row>
    <row r="16" spans="1:9" ht="55.2" customHeight="1">
      <c r="A16" s="163">
        <v>3</v>
      </c>
      <c r="B16" s="165" t="s">
        <v>523</v>
      </c>
      <c r="C16" s="166"/>
      <c r="D16" s="118" t="s">
        <v>533</v>
      </c>
      <c r="E16" s="126" t="s">
        <v>534</v>
      </c>
      <c r="F16" s="126" t="s">
        <v>535</v>
      </c>
      <c r="G16" s="126" t="s">
        <v>536</v>
      </c>
      <c r="H16" s="126" t="s">
        <v>537</v>
      </c>
      <c r="I16" s="126" t="s">
        <v>538</v>
      </c>
    </row>
    <row r="17" spans="1:9" ht="55.2" customHeight="1">
      <c r="A17" s="164"/>
      <c r="B17" s="167"/>
      <c r="C17" s="168"/>
      <c r="D17" s="125" t="s">
        <v>539</v>
      </c>
      <c r="E17" s="124">
        <v>0.28000000000000003</v>
      </c>
      <c r="F17" s="124">
        <v>0.27</v>
      </c>
      <c r="G17" s="124">
        <v>0.26</v>
      </c>
      <c r="H17" s="124">
        <v>0.25</v>
      </c>
      <c r="I17" s="124">
        <v>0.24</v>
      </c>
    </row>
    <row r="18" spans="1:9" ht="31.2">
      <c r="A18" s="125"/>
      <c r="B18" s="125"/>
      <c r="C18" s="107" t="s">
        <v>523</v>
      </c>
      <c r="D18" s="125" t="s">
        <v>540</v>
      </c>
      <c r="E18" s="130">
        <v>0.05</v>
      </c>
      <c r="F18" s="124">
        <v>7.0000000000000007E-2</v>
      </c>
      <c r="G18" s="130">
        <v>0.1</v>
      </c>
      <c r="H18" s="124">
        <v>0.12</v>
      </c>
      <c r="I18" s="130">
        <v>0.15</v>
      </c>
    </row>
    <row r="39" ht="28.2" customHeight="1"/>
  </sheetData>
  <mergeCells count="11">
    <mergeCell ref="A16:A17"/>
    <mergeCell ref="B16:C17"/>
    <mergeCell ref="B14:C14"/>
    <mergeCell ref="A2:I2"/>
    <mergeCell ref="A3:I3"/>
    <mergeCell ref="E5:I5"/>
    <mergeCell ref="A8:A9"/>
    <mergeCell ref="A10:A13"/>
    <mergeCell ref="B10:B13"/>
    <mergeCell ref="C10:C13"/>
    <mergeCell ref="B8:C9"/>
  </mergeCells>
  <pageMargins left="0.69930555555555596" right="0.69930555555555596" top="0.75" bottom="0.75" header="0.3" footer="0.3"/>
  <pageSetup paperSize="9" scale="6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4"/>
  <sheetViews>
    <sheetView view="pageBreakPreview" zoomScale="60" zoomScaleNormal="100" workbookViewId="0">
      <selection sqref="A1:E14"/>
    </sheetView>
  </sheetViews>
  <sheetFormatPr defaultColWidth="9" defaultRowHeight="15.6"/>
  <cols>
    <col min="1" max="1" width="6.5546875" style="104" customWidth="1"/>
    <col min="2" max="2" width="34.88671875" style="104" customWidth="1"/>
    <col min="3" max="3" width="38.88671875" style="104" customWidth="1"/>
    <col min="4" max="4" width="41.88671875" style="104" customWidth="1"/>
    <col min="5" max="5" width="55.6640625" style="104" customWidth="1"/>
    <col min="6" max="257" width="8.88671875" style="104"/>
    <col min="258" max="258" width="34.88671875" style="104" customWidth="1"/>
    <col min="259" max="259" width="38.88671875" style="104" customWidth="1"/>
    <col min="260" max="260" width="48.33203125" style="104" customWidth="1"/>
    <col min="261" max="261" width="77" style="104" customWidth="1"/>
    <col min="262" max="513" width="8.88671875" style="104"/>
    <col min="514" max="514" width="34.88671875" style="104" customWidth="1"/>
    <col min="515" max="515" width="38.88671875" style="104" customWidth="1"/>
    <col min="516" max="516" width="48.33203125" style="104" customWidth="1"/>
    <col min="517" max="517" width="77" style="104" customWidth="1"/>
    <col min="518" max="769" width="8.88671875" style="104"/>
    <col min="770" max="770" width="34.88671875" style="104" customWidth="1"/>
    <col min="771" max="771" width="38.88671875" style="104" customWidth="1"/>
    <col min="772" max="772" width="48.33203125" style="104" customWidth="1"/>
    <col min="773" max="773" width="77" style="104" customWidth="1"/>
    <col min="774" max="1025" width="8.88671875" style="104"/>
    <col min="1026" max="1026" width="34.88671875" style="104" customWidth="1"/>
    <col min="1027" max="1027" width="38.88671875" style="104" customWidth="1"/>
    <col min="1028" max="1028" width="48.33203125" style="104" customWidth="1"/>
    <col min="1029" max="1029" width="77" style="104" customWidth="1"/>
    <col min="1030" max="1281" width="8.88671875" style="104"/>
    <col min="1282" max="1282" width="34.88671875" style="104" customWidth="1"/>
    <col min="1283" max="1283" width="38.88671875" style="104" customWidth="1"/>
    <col min="1284" max="1284" width="48.33203125" style="104" customWidth="1"/>
    <col min="1285" max="1285" width="77" style="104" customWidth="1"/>
    <col min="1286" max="1537" width="8.88671875" style="104"/>
    <col min="1538" max="1538" width="34.88671875" style="104" customWidth="1"/>
    <col min="1539" max="1539" width="38.88671875" style="104" customWidth="1"/>
    <col min="1540" max="1540" width="48.33203125" style="104" customWidth="1"/>
    <col min="1541" max="1541" width="77" style="104" customWidth="1"/>
    <col min="1542" max="1793" width="8.88671875" style="104"/>
    <col min="1794" max="1794" width="34.88671875" style="104" customWidth="1"/>
    <col min="1795" max="1795" width="38.88671875" style="104" customWidth="1"/>
    <col min="1796" max="1796" width="48.33203125" style="104" customWidth="1"/>
    <col min="1797" max="1797" width="77" style="104" customWidth="1"/>
    <col min="1798" max="2049" width="8.88671875" style="104"/>
    <col min="2050" max="2050" width="34.88671875" style="104" customWidth="1"/>
    <col min="2051" max="2051" width="38.88671875" style="104" customWidth="1"/>
    <col min="2052" max="2052" width="48.33203125" style="104" customWidth="1"/>
    <col min="2053" max="2053" width="77" style="104" customWidth="1"/>
    <col min="2054" max="2305" width="8.88671875" style="104"/>
    <col min="2306" max="2306" width="34.88671875" style="104" customWidth="1"/>
    <col min="2307" max="2307" width="38.88671875" style="104" customWidth="1"/>
    <col min="2308" max="2308" width="48.33203125" style="104" customWidth="1"/>
    <col min="2309" max="2309" width="77" style="104" customWidth="1"/>
    <col min="2310" max="2561" width="8.88671875" style="104"/>
    <col min="2562" max="2562" width="34.88671875" style="104" customWidth="1"/>
    <col min="2563" max="2563" width="38.88671875" style="104" customWidth="1"/>
    <col min="2564" max="2564" width="48.33203125" style="104" customWidth="1"/>
    <col min="2565" max="2565" width="77" style="104" customWidth="1"/>
    <col min="2566" max="2817" width="8.88671875" style="104"/>
    <col min="2818" max="2818" width="34.88671875" style="104" customWidth="1"/>
    <col min="2819" max="2819" width="38.88671875" style="104" customWidth="1"/>
    <col min="2820" max="2820" width="48.33203125" style="104" customWidth="1"/>
    <col min="2821" max="2821" width="77" style="104" customWidth="1"/>
    <col min="2822" max="3073" width="8.88671875" style="104"/>
    <col min="3074" max="3074" width="34.88671875" style="104" customWidth="1"/>
    <col min="3075" max="3075" width="38.88671875" style="104" customWidth="1"/>
    <col min="3076" max="3076" width="48.33203125" style="104" customWidth="1"/>
    <col min="3077" max="3077" width="77" style="104" customWidth="1"/>
    <col min="3078" max="3329" width="8.88671875" style="104"/>
    <col min="3330" max="3330" width="34.88671875" style="104" customWidth="1"/>
    <col min="3331" max="3331" width="38.88671875" style="104" customWidth="1"/>
    <col min="3332" max="3332" width="48.33203125" style="104" customWidth="1"/>
    <col min="3333" max="3333" width="77" style="104" customWidth="1"/>
    <col min="3334" max="3585" width="8.88671875" style="104"/>
    <col min="3586" max="3586" width="34.88671875" style="104" customWidth="1"/>
    <col min="3587" max="3587" width="38.88671875" style="104" customWidth="1"/>
    <col min="3588" max="3588" width="48.33203125" style="104" customWidth="1"/>
    <col min="3589" max="3589" width="77" style="104" customWidth="1"/>
    <col min="3590" max="3841" width="8.88671875" style="104"/>
    <col min="3842" max="3842" width="34.88671875" style="104" customWidth="1"/>
    <col min="3843" max="3843" width="38.88671875" style="104" customWidth="1"/>
    <col min="3844" max="3844" width="48.33203125" style="104" customWidth="1"/>
    <col min="3845" max="3845" width="77" style="104" customWidth="1"/>
    <col min="3846" max="4097" width="8.88671875" style="104"/>
    <col min="4098" max="4098" width="34.88671875" style="104" customWidth="1"/>
    <col min="4099" max="4099" width="38.88671875" style="104" customWidth="1"/>
    <col min="4100" max="4100" width="48.33203125" style="104" customWidth="1"/>
    <col min="4101" max="4101" width="77" style="104" customWidth="1"/>
    <col min="4102" max="4353" width="8.88671875" style="104"/>
    <col min="4354" max="4354" width="34.88671875" style="104" customWidth="1"/>
    <col min="4355" max="4355" width="38.88671875" style="104" customWidth="1"/>
    <col min="4356" max="4356" width="48.33203125" style="104" customWidth="1"/>
    <col min="4357" max="4357" width="77" style="104" customWidth="1"/>
    <col min="4358" max="4609" width="8.88671875" style="104"/>
    <col min="4610" max="4610" width="34.88671875" style="104" customWidth="1"/>
    <col min="4611" max="4611" width="38.88671875" style="104" customWidth="1"/>
    <col min="4612" max="4612" width="48.33203125" style="104" customWidth="1"/>
    <col min="4613" max="4613" width="77" style="104" customWidth="1"/>
    <col min="4614" max="4865" width="8.88671875" style="104"/>
    <col min="4866" max="4866" width="34.88671875" style="104" customWidth="1"/>
    <col min="4867" max="4867" width="38.88671875" style="104" customWidth="1"/>
    <col min="4868" max="4868" width="48.33203125" style="104" customWidth="1"/>
    <col min="4869" max="4869" width="77" style="104" customWidth="1"/>
    <col min="4870" max="5121" width="8.88671875" style="104"/>
    <col min="5122" max="5122" width="34.88671875" style="104" customWidth="1"/>
    <col min="5123" max="5123" width="38.88671875" style="104" customWidth="1"/>
    <col min="5124" max="5124" width="48.33203125" style="104" customWidth="1"/>
    <col min="5125" max="5125" width="77" style="104" customWidth="1"/>
    <col min="5126" max="5377" width="8.88671875" style="104"/>
    <col min="5378" max="5378" width="34.88671875" style="104" customWidth="1"/>
    <col min="5379" max="5379" width="38.88671875" style="104" customWidth="1"/>
    <col min="5380" max="5380" width="48.33203125" style="104" customWidth="1"/>
    <col min="5381" max="5381" width="77" style="104" customWidth="1"/>
    <col min="5382" max="5633" width="8.88671875" style="104"/>
    <col min="5634" max="5634" width="34.88671875" style="104" customWidth="1"/>
    <col min="5635" max="5635" width="38.88671875" style="104" customWidth="1"/>
    <col min="5636" max="5636" width="48.33203125" style="104" customWidth="1"/>
    <col min="5637" max="5637" width="77" style="104" customWidth="1"/>
    <col min="5638" max="5889" width="8.88671875" style="104"/>
    <col min="5890" max="5890" width="34.88671875" style="104" customWidth="1"/>
    <col min="5891" max="5891" width="38.88671875" style="104" customWidth="1"/>
    <col min="5892" max="5892" width="48.33203125" style="104" customWidth="1"/>
    <col min="5893" max="5893" width="77" style="104" customWidth="1"/>
    <col min="5894" max="6145" width="8.88671875" style="104"/>
    <col min="6146" max="6146" width="34.88671875" style="104" customWidth="1"/>
    <col min="6147" max="6147" width="38.88671875" style="104" customWidth="1"/>
    <col min="6148" max="6148" width="48.33203125" style="104" customWidth="1"/>
    <col min="6149" max="6149" width="77" style="104" customWidth="1"/>
    <col min="6150" max="6401" width="8.88671875" style="104"/>
    <col min="6402" max="6402" width="34.88671875" style="104" customWidth="1"/>
    <col min="6403" max="6403" width="38.88671875" style="104" customWidth="1"/>
    <col min="6404" max="6404" width="48.33203125" style="104" customWidth="1"/>
    <col min="6405" max="6405" width="77" style="104" customWidth="1"/>
    <col min="6406" max="6657" width="8.88671875" style="104"/>
    <col min="6658" max="6658" width="34.88671875" style="104" customWidth="1"/>
    <col min="6659" max="6659" width="38.88671875" style="104" customWidth="1"/>
    <col min="6660" max="6660" width="48.33203125" style="104" customWidth="1"/>
    <col min="6661" max="6661" width="77" style="104" customWidth="1"/>
    <col min="6662" max="6913" width="8.88671875" style="104"/>
    <col min="6914" max="6914" width="34.88671875" style="104" customWidth="1"/>
    <col min="6915" max="6915" width="38.88671875" style="104" customWidth="1"/>
    <col min="6916" max="6916" width="48.33203125" style="104" customWidth="1"/>
    <col min="6917" max="6917" width="77" style="104" customWidth="1"/>
    <col min="6918" max="7169" width="8.88671875" style="104"/>
    <col min="7170" max="7170" width="34.88671875" style="104" customWidth="1"/>
    <col min="7171" max="7171" width="38.88671875" style="104" customWidth="1"/>
    <col min="7172" max="7172" width="48.33203125" style="104" customWidth="1"/>
    <col min="7173" max="7173" width="77" style="104" customWidth="1"/>
    <col min="7174" max="7425" width="8.88671875" style="104"/>
    <col min="7426" max="7426" width="34.88671875" style="104" customWidth="1"/>
    <col min="7427" max="7427" width="38.88671875" style="104" customWidth="1"/>
    <col min="7428" max="7428" width="48.33203125" style="104" customWidth="1"/>
    <col min="7429" max="7429" width="77" style="104" customWidth="1"/>
    <col min="7430" max="7681" width="8.88671875" style="104"/>
    <col min="7682" max="7682" width="34.88671875" style="104" customWidth="1"/>
    <col min="7683" max="7683" width="38.88671875" style="104" customWidth="1"/>
    <col min="7684" max="7684" width="48.33203125" style="104" customWidth="1"/>
    <col min="7685" max="7685" width="77" style="104" customWidth="1"/>
    <col min="7686" max="7937" width="8.88671875" style="104"/>
    <col min="7938" max="7938" width="34.88671875" style="104" customWidth="1"/>
    <col min="7939" max="7939" width="38.88671875" style="104" customWidth="1"/>
    <col min="7940" max="7940" width="48.33203125" style="104" customWidth="1"/>
    <col min="7941" max="7941" width="77" style="104" customWidth="1"/>
    <col min="7942" max="8193" width="8.88671875" style="104"/>
    <col min="8194" max="8194" width="34.88671875" style="104" customWidth="1"/>
    <col min="8195" max="8195" width="38.88671875" style="104" customWidth="1"/>
    <col min="8196" max="8196" width="48.33203125" style="104" customWidth="1"/>
    <col min="8197" max="8197" width="77" style="104" customWidth="1"/>
    <col min="8198" max="8449" width="8.88671875" style="104"/>
    <col min="8450" max="8450" width="34.88671875" style="104" customWidth="1"/>
    <col min="8451" max="8451" width="38.88671875" style="104" customWidth="1"/>
    <col min="8452" max="8452" width="48.33203125" style="104" customWidth="1"/>
    <col min="8453" max="8453" width="77" style="104" customWidth="1"/>
    <col min="8454" max="8705" width="8.88671875" style="104"/>
    <col min="8706" max="8706" width="34.88671875" style="104" customWidth="1"/>
    <col min="8707" max="8707" width="38.88671875" style="104" customWidth="1"/>
    <col min="8708" max="8708" width="48.33203125" style="104" customWidth="1"/>
    <col min="8709" max="8709" width="77" style="104" customWidth="1"/>
    <col min="8710" max="8961" width="8.88671875" style="104"/>
    <col min="8962" max="8962" width="34.88671875" style="104" customWidth="1"/>
    <col min="8963" max="8963" width="38.88671875" style="104" customWidth="1"/>
    <col min="8964" max="8964" width="48.33203125" style="104" customWidth="1"/>
    <col min="8965" max="8965" width="77" style="104" customWidth="1"/>
    <col min="8966" max="9217" width="8.88671875" style="104"/>
    <col min="9218" max="9218" width="34.88671875" style="104" customWidth="1"/>
    <col min="9219" max="9219" width="38.88671875" style="104" customWidth="1"/>
    <col min="9220" max="9220" width="48.33203125" style="104" customWidth="1"/>
    <col min="9221" max="9221" width="77" style="104" customWidth="1"/>
    <col min="9222" max="9473" width="8.88671875" style="104"/>
    <col min="9474" max="9474" width="34.88671875" style="104" customWidth="1"/>
    <col min="9475" max="9475" width="38.88671875" style="104" customWidth="1"/>
    <col min="9476" max="9476" width="48.33203125" style="104" customWidth="1"/>
    <col min="9477" max="9477" width="77" style="104" customWidth="1"/>
    <col min="9478" max="9729" width="8.88671875" style="104"/>
    <col min="9730" max="9730" width="34.88671875" style="104" customWidth="1"/>
    <col min="9731" max="9731" width="38.88671875" style="104" customWidth="1"/>
    <col min="9732" max="9732" width="48.33203125" style="104" customWidth="1"/>
    <col min="9733" max="9733" width="77" style="104" customWidth="1"/>
    <col min="9734" max="9985" width="8.88671875" style="104"/>
    <col min="9986" max="9986" width="34.88671875" style="104" customWidth="1"/>
    <col min="9987" max="9987" width="38.88671875" style="104" customWidth="1"/>
    <col min="9988" max="9988" width="48.33203125" style="104" customWidth="1"/>
    <col min="9989" max="9989" width="77" style="104" customWidth="1"/>
    <col min="9990" max="10241" width="8.88671875" style="104"/>
    <col min="10242" max="10242" width="34.88671875" style="104" customWidth="1"/>
    <col min="10243" max="10243" width="38.88671875" style="104" customWidth="1"/>
    <col min="10244" max="10244" width="48.33203125" style="104" customWidth="1"/>
    <col min="10245" max="10245" width="77" style="104" customWidth="1"/>
    <col min="10246" max="10497" width="8.88671875" style="104"/>
    <col min="10498" max="10498" width="34.88671875" style="104" customWidth="1"/>
    <col min="10499" max="10499" width="38.88671875" style="104" customWidth="1"/>
    <col min="10500" max="10500" width="48.33203125" style="104" customWidth="1"/>
    <col min="10501" max="10501" width="77" style="104" customWidth="1"/>
    <col min="10502" max="10753" width="8.88671875" style="104"/>
    <col min="10754" max="10754" width="34.88671875" style="104" customWidth="1"/>
    <col min="10755" max="10755" width="38.88671875" style="104" customWidth="1"/>
    <col min="10756" max="10756" width="48.33203125" style="104" customWidth="1"/>
    <col min="10757" max="10757" width="77" style="104" customWidth="1"/>
    <col min="10758" max="11009" width="8.88671875" style="104"/>
    <col min="11010" max="11010" width="34.88671875" style="104" customWidth="1"/>
    <col min="11011" max="11011" width="38.88671875" style="104" customWidth="1"/>
    <col min="11012" max="11012" width="48.33203125" style="104" customWidth="1"/>
    <col min="11013" max="11013" width="77" style="104" customWidth="1"/>
    <col min="11014" max="11265" width="8.88671875" style="104"/>
    <col min="11266" max="11266" width="34.88671875" style="104" customWidth="1"/>
    <col min="11267" max="11267" width="38.88671875" style="104" customWidth="1"/>
    <col min="11268" max="11268" width="48.33203125" style="104" customWidth="1"/>
    <col min="11269" max="11269" width="77" style="104" customWidth="1"/>
    <col min="11270" max="11521" width="8.88671875" style="104"/>
    <col min="11522" max="11522" width="34.88671875" style="104" customWidth="1"/>
    <col min="11523" max="11523" width="38.88671875" style="104" customWidth="1"/>
    <col min="11524" max="11524" width="48.33203125" style="104" customWidth="1"/>
    <col min="11525" max="11525" width="77" style="104" customWidth="1"/>
    <col min="11526" max="11777" width="8.88671875" style="104"/>
    <col min="11778" max="11778" width="34.88671875" style="104" customWidth="1"/>
    <col min="11779" max="11779" width="38.88671875" style="104" customWidth="1"/>
    <col min="11780" max="11780" width="48.33203125" style="104" customWidth="1"/>
    <col min="11781" max="11781" width="77" style="104" customWidth="1"/>
    <col min="11782" max="12033" width="8.88671875" style="104"/>
    <col min="12034" max="12034" width="34.88671875" style="104" customWidth="1"/>
    <col min="12035" max="12035" width="38.88671875" style="104" customWidth="1"/>
    <col min="12036" max="12036" width="48.33203125" style="104" customWidth="1"/>
    <col min="12037" max="12037" width="77" style="104" customWidth="1"/>
    <col min="12038" max="12289" width="8.88671875" style="104"/>
    <col min="12290" max="12290" width="34.88671875" style="104" customWidth="1"/>
    <col min="12291" max="12291" width="38.88671875" style="104" customWidth="1"/>
    <col min="12292" max="12292" width="48.33203125" style="104" customWidth="1"/>
    <col min="12293" max="12293" width="77" style="104" customWidth="1"/>
    <col min="12294" max="12545" width="8.88671875" style="104"/>
    <col min="12546" max="12546" width="34.88671875" style="104" customWidth="1"/>
    <col min="12547" max="12547" width="38.88671875" style="104" customWidth="1"/>
    <col min="12548" max="12548" width="48.33203125" style="104" customWidth="1"/>
    <col min="12549" max="12549" width="77" style="104" customWidth="1"/>
    <col min="12550" max="12801" width="8.88671875" style="104"/>
    <col min="12802" max="12802" width="34.88671875" style="104" customWidth="1"/>
    <col min="12803" max="12803" width="38.88671875" style="104" customWidth="1"/>
    <col min="12804" max="12804" width="48.33203125" style="104" customWidth="1"/>
    <col min="12805" max="12805" width="77" style="104" customWidth="1"/>
    <col min="12806" max="13057" width="8.88671875" style="104"/>
    <col min="13058" max="13058" width="34.88671875" style="104" customWidth="1"/>
    <col min="13059" max="13059" width="38.88671875" style="104" customWidth="1"/>
    <col min="13060" max="13060" width="48.33203125" style="104" customWidth="1"/>
    <col min="13061" max="13061" width="77" style="104" customWidth="1"/>
    <col min="13062" max="13313" width="8.88671875" style="104"/>
    <col min="13314" max="13314" width="34.88671875" style="104" customWidth="1"/>
    <col min="13315" max="13315" width="38.88671875" style="104" customWidth="1"/>
    <col min="13316" max="13316" width="48.33203125" style="104" customWidth="1"/>
    <col min="13317" max="13317" width="77" style="104" customWidth="1"/>
    <col min="13318" max="13569" width="8.88671875" style="104"/>
    <col min="13570" max="13570" width="34.88671875" style="104" customWidth="1"/>
    <col min="13571" max="13571" width="38.88671875" style="104" customWidth="1"/>
    <col min="13572" max="13572" width="48.33203125" style="104" customWidth="1"/>
    <col min="13573" max="13573" width="77" style="104" customWidth="1"/>
    <col min="13574" max="13825" width="8.88671875" style="104"/>
    <col min="13826" max="13826" width="34.88671875" style="104" customWidth="1"/>
    <col min="13827" max="13827" width="38.88671875" style="104" customWidth="1"/>
    <col min="13828" max="13828" width="48.33203125" style="104" customWidth="1"/>
    <col min="13829" max="13829" width="77" style="104" customWidth="1"/>
    <col min="13830" max="14081" width="8.88671875" style="104"/>
    <col min="14082" max="14082" width="34.88671875" style="104" customWidth="1"/>
    <col min="14083" max="14083" width="38.88671875" style="104" customWidth="1"/>
    <col min="14084" max="14084" width="48.33203125" style="104" customWidth="1"/>
    <col min="14085" max="14085" width="77" style="104" customWidth="1"/>
    <col min="14086" max="14337" width="8.88671875" style="104"/>
    <col min="14338" max="14338" width="34.88671875" style="104" customWidth="1"/>
    <col min="14339" max="14339" width="38.88671875" style="104" customWidth="1"/>
    <col min="14340" max="14340" width="48.33203125" style="104" customWidth="1"/>
    <col min="14341" max="14341" width="77" style="104" customWidth="1"/>
    <col min="14342" max="14593" width="8.88671875" style="104"/>
    <col min="14594" max="14594" width="34.88671875" style="104" customWidth="1"/>
    <col min="14595" max="14595" width="38.88671875" style="104" customWidth="1"/>
    <col min="14596" max="14596" width="48.33203125" style="104" customWidth="1"/>
    <col min="14597" max="14597" width="77" style="104" customWidth="1"/>
    <col min="14598" max="14849" width="8.88671875" style="104"/>
    <col min="14850" max="14850" width="34.88671875" style="104" customWidth="1"/>
    <col min="14851" max="14851" width="38.88671875" style="104" customWidth="1"/>
    <col min="14852" max="14852" width="48.33203125" style="104" customWidth="1"/>
    <col min="14853" max="14853" width="77" style="104" customWidth="1"/>
    <col min="14854" max="15105" width="8.88671875" style="104"/>
    <col min="15106" max="15106" width="34.88671875" style="104" customWidth="1"/>
    <col min="15107" max="15107" width="38.88671875" style="104" customWidth="1"/>
    <col min="15108" max="15108" width="48.33203125" style="104" customWidth="1"/>
    <col min="15109" max="15109" width="77" style="104" customWidth="1"/>
    <col min="15110" max="15361" width="8.88671875" style="104"/>
    <col min="15362" max="15362" width="34.88671875" style="104" customWidth="1"/>
    <col min="15363" max="15363" width="38.88671875" style="104" customWidth="1"/>
    <col min="15364" max="15364" width="48.33203125" style="104" customWidth="1"/>
    <col min="15365" max="15365" width="77" style="104" customWidth="1"/>
    <col min="15366" max="15617" width="8.88671875" style="104"/>
    <col min="15618" max="15618" width="34.88671875" style="104" customWidth="1"/>
    <col min="15619" max="15619" width="38.88671875" style="104" customWidth="1"/>
    <col min="15620" max="15620" width="48.33203125" style="104" customWidth="1"/>
    <col min="15621" max="15621" width="77" style="104" customWidth="1"/>
    <col min="15622" max="15873" width="8.88671875" style="104"/>
    <col min="15874" max="15874" width="34.88671875" style="104" customWidth="1"/>
    <col min="15875" max="15875" width="38.88671875" style="104" customWidth="1"/>
    <col min="15876" max="15876" width="48.33203125" style="104" customWidth="1"/>
    <col min="15877" max="15877" width="77" style="104" customWidth="1"/>
    <col min="15878" max="16129" width="8.88671875" style="104"/>
    <col min="16130" max="16130" width="34.88671875" style="104" customWidth="1"/>
    <col min="16131" max="16131" width="38.88671875" style="104" customWidth="1"/>
    <col min="16132" max="16132" width="48.33203125" style="104" customWidth="1"/>
    <col min="16133" max="16133" width="77" style="104" customWidth="1"/>
    <col min="16134" max="16383" width="8.88671875" style="104"/>
    <col min="16384" max="16384" width="8.88671875" style="104" customWidth="1"/>
  </cols>
  <sheetData>
    <row r="1" spans="1:5">
      <c r="B1" s="192" t="s">
        <v>41</v>
      </c>
      <c r="C1" s="192"/>
      <c r="D1" s="192"/>
      <c r="E1" s="192"/>
    </row>
    <row r="2" spans="1:5" ht="31.2" customHeight="1">
      <c r="B2" s="192" t="s">
        <v>42</v>
      </c>
      <c r="C2" s="192"/>
      <c r="D2" s="192"/>
      <c r="E2" s="192"/>
    </row>
    <row r="4" spans="1:5" ht="46.95" customHeight="1">
      <c r="A4" s="191" t="s">
        <v>43</v>
      </c>
      <c r="B4" s="191"/>
      <c r="C4" s="191"/>
      <c r="D4" s="191"/>
      <c r="E4" s="191"/>
    </row>
    <row r="5" spans="1:5" ht="62.4" customHeight="1">
      <c r="A5" s="191" t="s">
        <v>526</v>
      </c>
      <c r="B5" s="191"/>
      <c r="C5" s="191"/>
      <c r="D5" s="191"/>
      <c r="E5" s="191"/>
    </row>
    <row r="6" spans="1:5" ht="26.4" customHeight="1">
      <c r="A6" s="128" t="s">
        <v>1</v>
      </c>
      <c r="B6" s="127" t="s">
        <v>44</v>
      </c>
      <c r="C6" s="127" t="s">
        <v>3</v>
      </c>
      <c r="D6" s="127" t="s">
        <v>45</v>
      </c>
      <c r="E6" s="129" t="s">
        <v>46</v>
      </c>
    </row>
    <row r="7" spans="1:5" ht="62.4" customHeight="1">
      <c r="A7" s="200">
        <v>1</v>
      </c>
      <c r="B7" s="199" t="s">
        <v>6</v>
      </c>
      <c r="C7" s="199" t="s">
        <v>527</v>
      </c>
      <c r="D7" s="199" t="s">
        <v>47</v>
      </c>
      <c r="E7" s="105" t="s">
        <v>48</v>
      </c>
    </row>
    <row r="8" spans="1:5" ht="34.200000000000003" customHeight="1">
      <c r="A8" s="200"/>
      <c r="B8" s="199"/>
      <c r="C8" s="199"/>
      <c r="D8" s="199"/>
      <c r="E8" s="105" t="s">
        <v>49</v>
      </c>
    </row>
    <row r="9" spans="1:5" ht="35.4" customHeight="1">
      <c r="A9" s="200"/>
      <c r="B9" s="199"/>
      <c r="C9" s="199"/>
      <c r="D9" s="199"/>
      <c r="E9" s="105" t="s">
        <v>50</v>
      </c>
    </row>
    <row r="10" spans="1:5" ht="51" customHeight="1">
      <c r="A10" s="200"/>
      <c r="B10" s="199"/>
      <c r="C10" s="199"/>
      <c r="D10" s="105" t="s">
        <v>51</v>
      </c>
      <c r="E10" s="105" t="s">
        <v>531</v>
      </c>
    </row>
    <row r="11" spans="1:5" ht="62.4" customHeight="1">
      <c r="A11" s="195">
        <v>2</v>
      </c>
      <c r="B11" s="193" t="s">
        <v>522</v>
      </c>
      <c r="C11" s="197" t="s">
        <v>18</v>
      </c>
      <c r="D11" s="197" t="s">
        <v>528</v>
      </c>
      <c r="E11" s="105" t="s">
        <v>529</v>
      </c>
    </row>
    <row r="12" spans="1:5" ht="29.4" customHeight="1">
      <c r="A12" s="196"/>
      <c r="B12" s="194"/>
      <c r="C12" s="198"/>
      <c r="D12" s="198"/>
      <c r="E12" s="105" t="s">
        <v>530</v>
      </c>
    </row>
    <row r="13" spans="1:5" ht="38.4" customHeight="1">
      <c r="A13" s="188" t="s">
        <v>525</v>
      </c>
      <c r="B13" s="189"/>
      <c r="C13" s="189"/>
      <c r="D13" s="189"/>
      <c r="E13" s="190"/>
    </row>
    <row r="14" spans="1:5" ht="63" customHeight="1">
      <c r="A14" s="106">
        <v>3</v>
      </c>
      <c r="B14" s="107" t="s">
        <v>523</v>
      </c>
      <c r="C14" s="107" t="s">
        <v>523</v>
      </c>
      <c r="D14" s="107" t="s">
        <v>524</v>
      </c>
      <c r="E14" s="107" t="s">
        <v>532</v>
      </c>
    </row>
  </sheetData>
  <mergeCells count="13">
    <mergeCell ref="A13:E13"/>
    <mergeCell ref="A5:E5"/>
    <mergeCell ref="B2:E2"/>
    <mergeCell ref="B1:E1"/>
    <mergeCell ref="A4:E4"/>
    <mergeCell ref="B11:B12"/>
    <mergeCell ref="A11:A12"/>
    <mergeCell ref="C11:C12"/>
    <mergeCell ref="D11:D12"/>
    <mergeCell ref="B7:B10"/>
    <mergeCell ref="A7:A10"/>
    <mergeCell ref="C7:C10"/>
    <mergeCell ref="D7:D9"/>
  </mergeCells>
  <pageMargins left="0.69930555555555596" right="0.69930555555555596" top="0.75" bottom="0.75" header="0.3" footer="0.3"/>
  <pageSetup paperSize="9" scale="70"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U183"/>
  <sheetViews>
    <sheetView tabSelected="1" view="pageBreakPreview" zoomScale="40" zoomScaleNormal="56" zoomScaleSheetLayoutView="40" workbookViewId="0">
      <selection activeCell="D20" sqref="D20"/>
    </sheetView>
  </sheetViews>
  <sheetFormatPr defaultColWidth="9" defaultRowHeight="13.8"/>
  <cols>
    <col min="1" max="1" width="31" style="376" customWidth="1"/>
    <col min="2" max="2" width="27.33203125" style="376" customWidth="1"/>
    <col min="3" max="3" width="33.6640625" style="354" customWidth="1"/>
    <col min="4" max="4" width="43.5546875" style="354" customWidth="1"/>
    <col min="5" max="5" width="25.109375" style="354" customWidth="1"/>
    <col min="6" max="6" width="22.88671875" style="354" customWidth="1"/>
    <col min="7" max="7" width="25.88671875" style="377" customWidth="1"/>
    <col min="8" max="8" width="31.5546875" style="354" customWidth="1"/>
    <col min="9" max="9" width="27.44140625" style="377" customWidth="1"/>
    <col min="10" max="10" width="32.5546875" style="378" customWidth="1"/>
    <col min="11" max="11" width="26.33203125" style="379" customWidth="1"/>
    <col min="12" max="12" width="32" style="378" customWidth="1"/>
    <col min="13" max="13" width="25.33203125" style="379" customWidth="1"/>
    <col min="14" max="14" width="28.6640625" style="378" customWidth="1"/>
    <col min="15" max="15" width="24.88671875" style="379" customWidth="1"/>
    <col min="16" max="16" width="21.88671875" style="378" customWidth="1"/>
    <col min="17" max="17" width="29" style="378" customWidth="1"/>
    <col min="18" max="18" width="14.33203125" style="354" customWidth="1"/>
    <col min="19" max="20" width="9" style="354"/>
    <col min="21" max="21" width="23.5546875" style="354" bestFit="1" customWidth="1"/>
    <col min="22" max="22" width="9" style="354"/>
    <col min="23" max="23" width="17.33203125" style="354" bestFit="1" customWidth="1"/>
    <col min="24" max="24" width="17.88671875" style="354" bestFit="1" customWidth="1"/>
    <col min="25" max="254" width="9" style="354"/>
    <col min="255" max="256" width="9" style="355"/>
    <col min="257" max="257" width="38.109375" style="355" customWidth="1"/>
    <col min="258" max="258" width="31.6640625" style="355" customWidth="1"/>
    <col min="259" max="259" width="26.109375" style="355" customWidth="1"/>
    <col min="260" max="260" width="27.33203125" style="355" customWidth="1"/>
    <col min="261" max="261" width="18.88671875" style="355" customWidth="1"/>
    <col min="262" max="262" width="22.88671875" style="355" customWidth="1"/>
    <col min="263" max="263" width="18.5546875" style="355" customWidth="1"/>
    <col min="264" max="264" width="19.6640625" style="355" customWidth="1"/>
    <col min="265" max="265" width="19.33203125" style="355" customWidth="1"/>
    <col min="266" max="266" width="15" style="355" customWidth="1"/>
    <col min="267" max="267" width="19.33203125" style="355" customWidth="1"/>
    <col min="268" max="268" width="23.109375" style="355" customWidth="1"/>
    <col min="269" max="269" width="18" style="355" customWidth="1"/>
    <col min="270" max="270" width="22.5546875" style="355" customWidth="1"/>
    <col min="271" max="271" width="18" style="355" customWidth="1"/>
    <col min="272" max="272" width="17.6640625" style="355" customWidth="1"/>
    <col min="273" max="273" width="27.6640625" style="355" customWidth="1"/>
    <col min="274" max="274" width="12.6640625" style="355" customWidth="1"/>
    <col min="275" max="512" width="9" style="355"/>
    <col min="513" max="513" width="38.109375" style="355" customWidth="1"/>
    <col min="514" max="514" width="31.6640625" style="355" customWidth="1"/>
    <col min="515" max="515" width="26.109375" style="355" customWidth="1"/>
    <col min="516" max="516" width="27.33203125" style="355" customWidth="1"/>
    <col min="517" max="517" width="18.88671875" style="355" customWidth="1"/>
    <col min="518" max="518" width="22.88671875" style="355" customWidth="1"/>
    <col min="519" max="519" width="18.5546875" style="355" customWidth="1"/>
    <col min="520" max="520" width="19.6640625" style="355" customWidth="1"/>
    <col min="521" max="521" width="19.33203125" style="355" customWidth="1"/>
    <col min="522" max="522" width="15" style="355" customWidth="1"/>
    <col min="523" max="523" width="19.33203125" style="355" customWidth="1"/>
    <col min="524" max="524" width="23.109375" style="355" customWidth="1"/>
    <col min="525" max="525" width="18" style="355" customWidth="1"/>
    <col min="526" max="526" width="22.5546875" style="355" customWidth="1"/>
    <col min="527" max="527" width="18" style="355" customWidth="1"/>
    <col min="528" max="528" width="17.6640625" style="355" customWidth="1"/>
    <col min="529" max="529" width="27.6640625" style="355" customWidth="1"/>
    <col min="530" max="530" width="12.6640625" style="355" customWidth="1"/>
    <col min="531" max="768" width="9" style="355"/>
    <col min="769" max="769" width="38.109375" style="355" customWidth="1"/>
    <col min="770" max="770" width="31.6640625" style="355" customWidth="1"/>
    <col min="771" max="771" width="26.109375" style="355" customWidth="1"/>
    <col min="772" max="772" width="27.33203125" style="355" customWidth="1"/>
    <col min="773" max="773" width="18.88671875" style="355" customWidth="1"/>
    <col min="774" max="774" width="22.88671875" style="355" customWidth="1"/>
    <col min="775" max="775" width="18.5546875" style="355" customWidth="1"/>
    <col min="776" max="776" width="19.6640625" style="355" customWidth="1"/>
    <col min="777" max="777" width="19.33203125" style="355" customWidth="1"/>
    <col min="778" max="778" width="15" style="355" customWidth="1"/>
    <col min="779" max="779" width="19.33203125" style="355" customWidth="1"/>
    <col min="780" max="780" width="23.109375" style="355" customWidth="1"/>
    <col min="781" max="781" width="18" style="355" customWidth="1"/>
    <col min="782" max="782" width="22.5546875" style="355" customWidth="1"/>
    <col min="783" max="783" width="18" style="355" customWidth="1"/>
    <col min="784" max="784" width="17.6640625" style="355" customWidth="1"/>
    <col min="785" max="785" width="27.6640625" style="355" customWidth="1"/>
    <col min="786" max="786" width="12.6640625" style="355" customWidth="1"/>
    <col min="787" max="1024" width="9" style="355"/>
    <col min="1025" max="1025" width="38.109375" style="355" customWidth="1"/>
    <col min="1026" max="1026" width="31.6640625" style="355" customWidth="1"/>
    <col min="1027" max="1027" width="26.109375" style="355" customWidth="1"/>
    <col min="1028" max="1028" width="27.33203125" style="355" customWidth="1"/>
    <col min="1029" max="1029" width="18.88671875" style="355" customWidth="1"/>
    <col min="1030" max="1030" width="22.88671875" style="355" customWidth="1"/>
    <col min="1031" max="1031" width="18.5546875" style="355" customWidth="1"/>
    <col min="1032" max="1032" width="19.6640625" style="355" customWidth="1"/>
    <col min="1033" max="1033" width="19.33203125" style="355" customWidth="1"/>
    <col min="1034" max="1034" width="15" style="355" customWidth="1"/>
    <col min="1035" max="1035" width="19.33203125" style="355" customWidth="1"/>
    <col min="1036" max="1036" width="23.109375" style="355" customWidth="1"/>
    <col min="1037" max="1037" width="18" style="355" customWidth="1"/>
    <col min="1038" max="1038" width="22.5546875" style="355" customWidth="1"/>
    <col min="1039" max="1039" width="18" style="355" customWidth="1"/>
    <col min="1040" max="1040" width="17.6640625" style="355" customWidth="1"/>
    <col min="1041" max="1041" width="27.6640625" style="355" customWidth="1"/>
    <col min="1042" max="1042" width="12.6640625" style="355" customWidth="1"/>
    <col min="1043" max="1280" width="9" style="355"/>
    <col min="1281" max="1281" width="38.109375" style="355" customWidth="1"/>
    <col min="1282" max="1282" width="31.6640625" style="355" customWidth="1"/>
    <col min="1283" max="1283" width="26.109375" style="355" customWidth="1"/>
    <col min="1284" max="1284" width="27.33203125" style="355" customWidth="1"/>
    <col min="1285" max="1285" width="18.88671875" style="355" customWidth="1"/>
    <col min="1286" max="1286" width="22.88671875" style="355" customWidth="1"/>
    <col min="1287" max="1287" width="18.5546875" style="355" customWidth="1"/>
    <col min="1288" max="1288" width="19.6640625" style="355" customWidth="1"/>
    <col min="1289" max="1289" width="19.33203125" style="355" customWidth="1"/>
    <col min="1290" max="1290" width="15" style="355" customWidth="1"/>
    <col min="1291" max="1291" width="19.33203125" style="355" customWidth="1"/>
    <col min="1292" max="1292" width="23.109375" style="355" customWidth="1"/>
    <col min="1293" max="1293" width="18" style="355" customWidth="1"/>
    <col min="1294" max="1294" width="22.5546875" style="355" customWidth="1"/>
    <col min="1295" max="1295" width="18" style="355" customWidth="1"/>
    <col min="1296" max="1296" width="17.6640625" style="355" customWidth="1"/>
    <col min="1297" max="1297" width="27.6640625" style="355" customWidth="1"/>
    <col min="1298" max="1298" width="12.6640625" style="355" customWidth="1"/>
    <col min="1299" max="1536" width="9" style="355"/>
    <col min="1537" max="1537" width="38.109375" style="355" customWidth="1"/>
    <col min="1538" max="1538" width="31.6640625" style="355" customWidth="1"/>
    <col min="1539" max="1539" width="26.109375" style="355" customWidth="1"/>
    <col min="1540" max="1540" width="27.33203125" style="355" customWidth="1"/>
    <col min="1541" max="1541" width="18.88671875" style="355" customWidth="1"/>
    <col min="1542" max="1542" width="22.88671875" style="355" customWidth="1"/>
    <col min="1543" max="1543" width="18.5546875" style="355" customWidth="1"/>
    <col min="1544" max="1544" width="19.6640625" style="355" customWidth="1"/>
    <col min="1545" max="1545" width="19.33203125" style="355" customWidth="1"/>
    <col min="1546" max="1546" width="15" style="355" customWidth="1"/>
    <col min="1547" max="1547" width="19.33203125" style="355" customWidth="1"/>
    <col min="1548" max="1548" width="23.109375" style="355" customWidth="1"/>
    <col min="1549" max="1549" width="18" style="355" customWidth="1"/>
    <col min="1550" max="1550" width="22.5546875" style="355" customWidth="1"/>
    <col min="1551" max="1551" width="18" style="355" customWidth="1"/>
    <col min="1552" max="1552" width="17.6640625" style="355" customWidth="1"/>
    <col min="1553" max="1553" width="27.6640625" style="355" customWidth="1"/>
    <col min="1554" max="1554" width="12.6640625" style="355" customWidth="1"/>
    <col min="1555" max="1792" width="9" style="355"/>
    <col min="1793" max="1793" width="38.109375" style="355" customWidth="1"/>
    <col min="1794" max="1794" width="31.6640625" style="355" customWidth="1"/>
    <col min="1795" max="1795" width="26.109375" style="355" customWidth="1"/>
    <col min="1796" max="1796" width="27.33203125" style="355" customWidth="1"/>
    <col min="1797" max="1797" width="18.88671875" style="355" customWidth="1"/>
    <col min="1798" max="1798" width="22.88671875" style="355" customWidth="1"/>
    <col min="1799" max="1799" width="18.5546875" style="355" customWidth="1"/>
    <col min="1800" max="1800" width="19.6640625" style="355" customWidth="1"/>
    <col min="1801" max="1801" width="19.33203125" style="355" customWidth="1"/>
    <col min="1802" max="1802" width="15" style="355" customWidth="1"/>
    <col min="1803" max="1803" width="19.33203125" style="355" customWidth="1"/>
    <col min="1804" max="1804" width="23.109375" style="355" customWidth="1"/>
    <col min="1805" max="1805" width="18" style="355" customWidth="1"/>
    <col min="1806" max="1806" width="22.5546875" style="355" customWidth="1"/>
    <col min="1807" max="1807" width="18" style="355" customWidth="1"/>
    <col min="1808" max="1808" width="17.6640625" style="355" customWidth="1"/>
    <col min="1809" max="1809" width="27.6640625" style="355" customWidth="1"/>
    <col min="1810" max="1810" width="12.6640625" style="355" customWidth="1"/>
    <col min="1811" max="2048" width="9" style="355"/>
    <col min="2049" max="2049" width="38.109375" style="355" customWidth="1"/>
    <col min="2050" max="2050" width="31.6640625" style="355" customWidth="1"/>
    <col min="2051" max="2051" width="26.109375" style="355" customWidth="1"/>
    <col min="2052" max="2052" width="27.33203125" style="355" customWidth="1"/>
    <col min="2053" max="2053" width="18.88671875" style="355" customWidth="1"/>
    <col min="2054" max="2054" width="22.88671875" style="355" customWidth="1"/>
    <col min="2055" max="2055" width="18.5546875" style="355" customWidth="1"/>
    <col min="2056" max="2056" width="19.6640625" style="355" customWidth="1"/>
    <col min="2057" max="2057" width="19.33203125" style="355" customWidth="1"/>
    <col min="2058" max="2058" width="15" style="355" customWidth="1"/>
    <col min="2059" max="2059" width="19.33203125" style="355" customWidth="1"/>
    <col min="2060" max="2060" width="23.109375" style="355" customWidth="1"/>
    <col min="2061" max="2061" width="18" style="355" customWidth="1"/>
    <col min="2062" max="2062" width="22.5546875" style="355" customWidth="1"/>
    <col min="2063" max="2063" width="18" style="355" customWidth="1"/>
    <col min="2064" max="2064" width="17.6640625" style="355" customWidth="1"/>
    <col min="2065" max="2065" width="27.6640625" style="355" customWidth="1"/>
    <col min="2066" max="2066" width="12.6640625" style="355" customWidth="1"/>
    <col min="2067" max="2304" width="9" style="355"/>
    <col min="2305" max="2305" width="38.109375" style="355" customWidth="1"/>
    <col min="2306" max="2306" width="31.6640625" style="355" customWidth="1"/>
    <col min="2307" max="2307" width="26.109375" style="355" customWidth="1"/>
    <col min="2308" max="2308" width="27.33203125" style="355" customWidth="1"/>
    <col min="2309" max="2309" width="18.88671875" style="355" customWidth="1"/>
    <col min="2310" max="2310" width="22.88671875" style="355" customWidth="1"/>
    <col min="2311" max="2311" width="18.5546875" style="355" customWidth="1"/>
    <col min="2312" max="2312" width="19.6640625" style="355" customWidth="1"/>
    <col min="2313" max="2313" width="19.33203125" style="355" customWidth="1"/>
    <col min="2314" max="2314" width="15" style="355" customWidth="1"/>
    <col min="2315" max="2315" width="19.33203125" style="355" customWidth="1"/>
    <col min="2316" max="2316" width="23.109375" style="355" customWidth="1"/>
    <col min="2317" max="2317" width="18" style="355" customWidth="1"/>
    <col min="2318" max="2318" width="22.5546875" style="355" customWidth="1"/>
    <col min="2319" max="2319" width="18" style="355" customWidth="1"/>
    <col min="2320" max="2320" width="17.6640625" style="355" customWidth="1"/>
    <col min="2321" max="2321" width="27.6640625" style="355" customWidth="1"/>
    <col min="2322" max="2322" width="12.6640625" style="355" customWidth="1"/>
    <col min="2323" max="2560" width="9" style="355"/>
    <col min="2561" max="2561" width="38.109375" style="355" customWidth="1"/>
    <col min="2562" max="2562" width="31.6640625" style="355" customWidth="1"/>
    <col min="2563" max="2563" width="26.109375" style="355" customWidth="1"/>
    <col min="2564" max="2564" width="27.33203125" style="355" customWidth="1"/>
    <col min="2565" max="2565" width="18.88671875" style="355" customWidth="1"/>
    <col min="2566" max="2566" width="22.88671875" style="355" customWidth="1"/>
    <col min="2567" max="2567" width="18.5546875" style="355" customWidth="1"/>
    <col min="2568" max="2568" width="19.6640625" style="355" customWidth="1"/>
    <col min="2569" max="2569" width="19.33203125" style="355" customWidth="1"/>
    <col min="2570" max="2570" width="15" style="355" customWidth="1"/>
    <col min="2571" max="2571" width="19.33203125" style="355" customWidth="1"/>
    <col min="2572" max="2572" width="23.109375" style="355" customWidth="1"/>
    <col min="2573" max="2573" width="18" style="355" customWidth="1"/>
    <col min="2574" max="2574" width="22.5546875" style="355" customWidth="1"/>
    <col min="2575" max="2575" width="18" style="355" customWidth="1"/>
    <col min="2576" max="2576" width="17.6640625" style="355" customWidth="1"/>
    <col min="2577" max="2577" width="27.6640625" style="355" customWidth="1"/>
    <col min="2578" max="2578" width="12.6640625" style="355" customWidth="1"/>
    <col min="2579" max="2816" width="9" style="355"/>
    <col min="2817" max="2817" width="38.109375" style="355" customWidth="1"/>
    <col min="2818" max="2818" width="31.6640625" style="355" customWidth="1"/>
    <col min="2819" max="2819" width="26.109375" style="355" customWidth="1"/>
    <col min="2820" max="2820" width="27.33203125" style="355" customWidth="1"/>
    <col min="2821" max="2821" width="18.88671875" style="355" customWidth="1"/>
    <col min="2822" max="2822" width="22.88671875" style="355" customWidth="1"/>
    <col min="2823" max="2823" width="18.5546875" style="355" customWidth="1"/>
    <col min="2824" max="2824" width="19.6640625" style="355" customWidth="1"/>
    <col min="2825" max="2825" width="19.33203125" style="355" customWidth="1"/>
    <col min="2826" max="2826" width="15" style="355" customWidth="1"/>
    <col min="2827" max="2827" width="19.33203125" style="355" customWidth="1"/>
    <col min="2828" max="2828" width="23.109375" style="355" customWidth="1"/>
    <col min="2829" max="2829" width="18" style="355" customWidth="1"/>
    <col min="2830" max="2830" width="22.5546875" style="355" customWidth="1"/>
    <col min="2831" max="2831" width="18" style="355" customWidth="1"/>
    <col min="2832" max="2832" width="17.6640625" style="355" customWidth="1"/>
    <col min="2833" max="2833" width="27.6640625" style="355" customWidth="1"/>
    <col min="2834" max="2834" width="12.6640625" style="355" customWidth="1"/>
    <col min="2835" max="3072" width="9" style="355"/>
    <col min="3073" max="3073" width="38.109375" style="355" customWidth="1"/>
    <col min="3074" max="3074" width="31.6640625" style="355" customWidth="1"/>
    <col min="3075" max="3075" width="26.109375" style="355" customWidth="1"/>
    <col min="3076" max="3076" width="27.33203125" style="355" customWidth="1"/>
    <col min="3077" max="3077" width="18.88671875" style="355" customWidth="1"/>
    <col min="3078" max="3078" width="22.88671875" style="355" customWidth="1"/>
    <col min="3079" max="3079" width="18.5546875" style="355" customWidth="1"/>
    <col min="3080" max="3080" width="19.6640625" style="355" customWidth="1"/>
    <col min="3081" max="3081" width="19.33203125" style="355" customWidth="1"/>
    <col min="3082" max="3082" width="15" style="355" customWidth="1"/>
    <col min="3083" max="3083" width="19.33203125" style="355" customWidth="1"/>
    <col min="3084" max="3084" width="23.109375" style="355" customWidth="1"/>
    <col min="3085" max="3085" width="18" style="355" customWidth="1"/>
    <col min="3086" max="3086" width="22.5546875" style="355" customWidth="1"/>
    <col min="3087" max="3087" width="18" style="355" customWidth="1"/>
    <col min="3088" max="3088" width="17.6640625" style="355" customWidth="1"/>
    <col min="3089" max="3089" width="27.6640625" style="355" customWidth="1"/>
    <col min="3090" max="3090" width="12.6640625" style="355" customWidth="1"/>
    <col min="3091" max="3328" width="9" style="355"/>
    <col min="3329" max="3329" width="38.109375" style="355" customWidth="1"/>
    <col min="3330" max="3330" width="31.6640625" style="355" customWidth="1"/>
    <col min="3331" max="3331" width="26.109375" style="355" customWidth="1"/>
    <col min="3332" max="3332" width="27.33203125" style="355" customWidth="1"/>
    <col min="3333" max="3333" width="18.88671875" style="355" customWidth="1"/>
    <col min="3334" max="3334" width="22.88671875" style="355" customWidth="1"/>
    <col min="3335" max="3335" width="18.5546875" style="355" customWidth="1"/>
    <col min="3336" max="3336" width="19.6640625" style="355" customWidth="1"/>
    <col min="3337" max="3337" width="19.33203125" style="355" customWidth="1"/>
    <col min="3338" max="3338" width="15" style="355" customWidth="1"/>
    <col min="3339" max="3339" width="19.33203125" style="355" customWidth="1"/>
    <col min="3340" max="3340" width="23.109375" style="355" customWidth="1"/>
    <col min="3341" max="3341" width="18" style="355" customWidth="1"/>
    <col min="3342" max="3342" width="22.5546875" style="355" customWidth="1"/>
    <col min="3343" max="3343" width="18" style="355" customWidth="1"/>
    <col min="3344" max="3344" width="17.6640625" style="355" customWidth="1"/>
    <col min="3345" max="3345" width="27.6640625" style="355" customWidth="1"/>
    <col min="3346" max="3346" width="12.6640625" style="355" customWidth="1"/>
    <col min="3347" max="3584" width="9" style="355"/>
    <col min="3585" max="3585" width="38.109375" style="355" customWidth="1"/>
    <col min="3586" max="3586" width="31.6640625" style="355" customWidth="1"/>
    <col min="3587" max="3587" width="26.109375" style="355" customWidth="1"/>
    <col min="3588" max="3588" width="27.33203125" style="355" customWidth="1"/>
    <col min="3589" max="3589" width="18.88671875" style="355" customWidth="1"/>
    <col min="3590" max="3590" width="22.88671875" style="355" customWidth="1"/>
    <col min="3591" max="3591" width="18.5546875" style="355" customWidth="1"/>
    <col min="3592" max="3592" width="19.6640625" style="355" customWidth="1"/>
    <col min="3593" max="3593" width="19.33203125" style="355" customWidth="1"/>
    <col min="3594" max="3594" width="15" style="355" customWidth="1"/>
    <col min="3595" max="3595" width="19.33203125" style="355" customWidth="1"/>
    <col min="3596" max="3596" width="23.109375" style="355" customWidth="1"/>
    <col min="3597" max="3597" width="18" style="355" customWidth="1"/>
    <col min="3598" max="3598" width="22.5546875" style="355" customWidth="1"/>
    <col min="3599" max="3599" width="18" style="355" customWidth="1"/>
    <col min="3600" max="3600" width="17.6640625" style="355" customWidth="1"/>
    <col min="3601" max="3601" width="27.6640625" style="355" customWidth="1"/>
    <col min="3602" max="3602" width="12.6640625" style="355" customWidth="1"/>
    <col min="3603" max="3840" width="9" style="355"/>
    <col min="3841" max="3841" width="38.109375" style="355" customWidth="1"/>
    <col min="3842" max="3842" width="31.6640625" style="355" customWidth="1"/>
    <col min="3843" max="3843" width="26.109375" style="355" customWidth="1"/>
    <col min="3844" max="3844" width="27.33203125" style="355" customWidth="1"/>
    <col min="3845" max="3845" width="18.88671875" style="355" customWidth="1"/>
    <col min="3846" max="3846" width="22.88671875" style="355" customWidth="1"/>
    <col min="3847" max="3847" width="18.5546875" style="355" customWidth="1"/>
    <col min="3848" max="3848" width="19.6640625" style="355" customWidth="1"/>
    <col min="3849" max="3849" width="19.33203125" style="355" customWidth="1"/>
    <col min="3850" max="3850" width="15" style="355" customWidth="1"/>
    <col min="3851" max="3851" width="19.33203125" style="355" customWidth="1"/>
    <col min="3852" max="3852" width="23.109375" style="355" customWidth="1"/>
    <col min="3853" max="3853" width="18" style="355" customWidth="1"/>
    <col min="3854" max="3854" width="22.5546875" style="355" customWidth="1"/>
    <col min="3855" max="3855" width="18" style="355" customWidth="1"/>
    <col min="3856" max="3856" width="17.6640625" style="355" customWidth="1"/>
    <col min="3857" max="3857" width="27.6640625" style="355" customWidth="1"/>
    <col min="3858" max="3858" width="12.6640625" style="355" customWidth="1"/>
    <col min="3859" max="4096" width="9" style="355"/>
    <col min="4097" max="4097" width="38.109375" style="355" customWidth="1"/>
    <col min="4098" max="4098" width="31.6640625" style="355" customWidth="1"/>
    <col min="4099" max="4099" width="26.109375" style="355" customWidth="1"/>
    <col min="4100" max="4100" width="27.33203125" style="355" customWidth="1"/>
    <col min="4101" max="4101" width="18.88671875" style="355" customWidth="1"/>
    <col min="4102" max="4102" width="22.88671875" style="355" customWidth="1"/>
    <col min="4103" max="4103" width="18.5546875" style="355" customWidth="1"/>
    <col min="4104" max="4104" width="19.6640625" style="355" customWidth="1"/>
    <col min="4105" max="4105" width="19.33203125" style="355" customWidth="1"/>
    <col min="4106" max="4106" width="15" style="355" customWidth="1"/>
    <col min="4107" max="4107" width="19.33203125" style="355" customWidth="1"/>
    <col min="4108" max="4108" width="23.109375" style="355" customWidth="1"/>
    <col min="4109" max="4109" width="18" style="355" customWidth="1"/>
    <col min="4110" max="4110" width="22.5546875" style="355" customWidth="1"/>
    <col min="4111" max="4111" width="18" style="355" customWidth="1"/>
    <col min="4112" max="4112" width="17.6640625" style="355" customWidth="1"/>
    <col min="4113" max="4113" width="27.6640625" style="355" customWidth="1"/>
    <col min="4114" max="4114" width="12.6640625" style="355" customWidth="1"/>
    <col min="4115" max="4352" width="9" style="355"/>
    <col min="4353" max="4353" width="38.109375" style="355" customWidth="1"/>
    <col min="4354" max="4354" width="31.6640625" style="355" customWidth="1"/>
    <col min="4355" max="4355" width="26.109375" style="355" customWidth="1"/>
    <col min="4356" max="4356" width="27.33203125" style="355" customWidth="1"/>
    <col min="4357" max="4357" width="18.88671875" style="355" customWidth="1"/>
    <col min="4358" max="4358" width="22.88671875" style="355" customWidth="1"/>
    <col min="4359" max="4359" width="18.5546875" style="355" customWidth="1"/>
    <col min="4360" max="4360" width="19.6640625" style="355" customWidth="1"/>
    <col min="4361" max="4361" width="19.33203125" style="355" customWidth="1"/>
    <col min="4362" max="4362" width="15" style="355" customWidth="1"/>
    <col min="4363" max="4363" width="19.33203125" style="355" customWidth="1"/>
    <col min="4364" max="4364" width="23.109375" style="355" customWidth="1"/>
    <col min="4365" max="4365" width="18" style="355" customWidth="1"/>
    <col min="4366" max="4366" width="22.5546875" style="355" customWidth="1"/>
    <col min="4367" max="4367" width="18" style="355" customWidth="1"/>
    <col min="4368" max="4368" width="17.6640625" style="355" customWidth="1"/>
    <col min="4369" max="4369" width="27.6640625" style="355" customWidth="1"/>
    <col min="4370" max="4370" width="12.6640625" style="355" customWidth="1"/>
    <col min="4371" max="4608" width="9" style="355"/>
    <col min="4609" max="4609" width="38.109375" style="355" customWidth="1"/>
    <col min="4610" max="4610" width="31.6640625" style="355" customWidth="1"/>
    <col min="4611" max="4611" width="26.109375" style="355" customWidth="1"/>
    <col min="4612" max="4612" width="27.33203125" style="355" customWidth="1"/>
    <col min="4613" max="4613" width="18.88671875" style="355" customWidth="1"/>
    <col min="4614" max="4614" width="22.88671875" style="355" customWidth="1"/>
    <col min="4615" max="4615" width="18.5546875" style="355" customWidth="1"/>
    <col min="4616" max="4616" width="19.6640625" style="355" customWidth="1"/>
    <col min="4617" max="4617" width="19.33203125" style="355" customWidth="1"/>
    <col min="4618" max="4618" width="15" style="355" customWidth="1"/>
    <col min="4619" max="4619" width="19.33203125" style="355" customWidth="1"/>
    <col min="4620" max="4620" width="23.109375" style="355" customWidth="1"/>
    <col min="4621" max="4621" width="18" style="355" customWidth="1"/>
    <col min="4622" max="4622" width="22.5546875" style="355" customWidth="1"/>
    <col min="4623" max="4623" width="18" style="355" customWidth="1"/>
    <col min="4624" max="4624" width="17.6640625" style="355" customWidth="1"/>
    <col min="4625" max="4625" width="27.6640625" style="355" customWidth="1"/>
    <col min="4626" max="4626" width="12.6640625" style="355" customWidth="1"/>
    <col min="4627" max="4864" width="9" style="355"/>
    <col min="4865" max="4865" width="38.109375" style="355" customWidth="1"/>
    <col min="4866" max="4866" width="31.6640625" style="355" customWidth="1"/>
    <col min="4867" max="4867" width="26.109375" style="355" customWidth="1"/>
    <col min="4868" max="4868" width="27.33203125" style="355" customWidth="1"/>
    <col min="4869" max="4869" width="18.88671875" style="355" customWidth="1"/>
    <col min="4870" max="4870" width="22.88671875" style="355" customWidth="1"/>
    <col min="4871" max="4871" width="18.5546875" style="355" customWidth="1"/>
    <col min="4872" max="4872" width="19.6640625" style="355" customWidth="1"/>
    <col min="4873" max="4873" width="19.33203125" style="355" customWidth="1"/>
    <col min="4874" max="4874" width="15" style="355" customWidth="1"/>
    <col min="4875" max="4875" width="19.33203125" style="355" customWidth="1"/>
    <col min="4876" max="4876" width="23.109375" style="355" customWidth="1"/>
    <col min="4877" max="4877" width="18" style="355" customWidth="1"/>
    <col min="4878" max="4878" width="22.5546875" style="355" customWidth="1"/>
    <col min="4879" max="4879" width="18" style="355" customWidth="1"/>
    <col min="4880" max="4880" width="17.6640625" style="355" customWidth="1"/>
    <col min="4881" max="4881" width="27.6640625" style="355" customWidth="1"/>
    <col min="4882" max="4882" width="12.6640625" style="355" customWidth="1"/>
    <col min="4883" max="5120" width="9" style="355"/>
    <col min="5121" max="5121" width="38.109375" style="355" customWidth="1"/>
    <col min="5122" max="5122" width="31.6640625" style="355" customWidth="1"/>
    <col min="5123" max="5123" width="26.109375" style="355" customWidth="1"/>
    <col min="5124" max="5124" width="27.33203125" style="355" customWidth="1"/>
    <col min="5125" max="5125" width="18.88671875" style="355" customWidth="1"/>
    <col min="5126" max="5126" width="22.88671875" style="355" customWidth="1"/>
    <col min="5127" max="5127" width="18.5546875" style="355" customWidth="1"/>
    <col min="5128" max="5128" width="19.6640625" style="355" customWidth="1"/>
    <col min="5129" max="5129" width="19.33203125" style="355" customWidth="1"/>
    <col min="5130" max="5130" width="15" style="355" customWidth="1"/>
    <col min="5131" max="5131" width="19.33203125" style="355" customWidth="1"/>
    <col min="5132" max="5132" width="23.109375" style="355" customWidth="1"/>
    <col min="5133" max="5133" width="18" style="355" customWidth="1"/>
    <col min="5134" max="5134" width="22.5546875" style="355" customWidth="1"/>
    <col min="5135" max="5135" width="18" style="355" customWidth="1"/>
    <col min="5136" max="5136" width="17.6640625" style="355" customWidth="1"/>
    <col min="5137" max="5137" width="27.6640625" style="355" customWidth="1"/>
    <col min="5138" max="5138" width="12.6640625" style="355" customWidth="1"/>
    <col min="5139" max="5376" width="9" style="355"/>
    <col min="5377" max="5377" width="38.109375" style="355" customWidth="1"/>
    <col min="5378" max="5378" width="31.6640625" style="355" customWidth="1"/>
    <col min="5379" max="5379" width="26.109375" style="355" customWidth="1"/>
    <col min="5380" max="5380" width="27.33203125" style="355" customWidth="1"/>
    <col min="5381" max="5381" width="18.88671875" style="355" customWidth="1"/>
    <col min="5382" max="5382" width="22.88671875" style="355" customWidth="1"/>
    <col min="5383" max="5383" width="18.5546875" style="355" customWidth="1"/>
    <col min="5384" max="5384" width="19.6640625" style="355" customWidth="1"/>
    <col min="5385" max="5385" width="19.33203125" style="355" customWidth="1"/>
    <col min="5386" max="5386" width="15" style="355" customWidth="1"/>
    <col min="5387" max="5387" width="19.33203125" style="355" customWidth="1"/>
    <col min="5388" max="5388" width="23.109375" style="355" customWidth="1"/>
    <col min="5389" max="5389" width="18" style="355" customWidth="1"/>
    <col min="5390" max="5390" width="22.5546875" style="355" customWidth="1"/>
    <col min="5391" max="5391" width="18" style="355" customWidth="1"/>
    <col min="5392" max="5392" width="17.6640625" style="355" customWidth="1"/>
    <col min="5393" max="5393" width="27.6640625" style="355" customWidth="1"/>
    <col min="5394" max="5394" width="12.6640625" style="355" customWidth="1"/>
    <col min="5395" max="5632" width="9" style="355"/>
    <col min="5633" max="5633" width="38.109375" style="355" customWidth="1"/>
    <col min="5634" max="5634" width="31.6640625" style="355" customWidth="1"/>
    <col min="5635" max="5635" width="26.109375" style="355" customWidth="1"/>
    <col min="5636" max="5636" width="27.33203125" style="355" customWidth="1"/>
    <col min="5637" max="5637" width="18.88671875" style="355" customWidth="1"/>
    <col min="5638" max="5638" width="22.88671875" style="355" customWidth="1"/>
    <col min="5639" max="5639" width="18.5546875" style="355" customWidth="1"/>
    <col min="5640" max="5640" width="19.6640625" style="355" customWidth="1"/>
    <col min="5641" max="5641" width="19.33203125" style="355" customWidth="1"/>
    <col min="5642" max="5642" width="15" style="355" customWidth="1"/>
    <col min="5643" max="5643" width="19.33203125" style="355" customWidth="1"/>
    <col min="5644" max="5644" width="23.109375" style="355" customWidth="1"/>
    <col min="5645" max="5645" width="18" style="355" customWidth="1"/>
    <col min="5646" max="5646" width="22.5546875" style="355" customWidth="1"/>
    <col min="5647" max="5647" width="18" style="355" customWidth="1"/>
    <col min="5648" max="5648" width="17.6640625" style="355" customWidth="1"/>
    <col min="5649" max="5649" width="27.6640625" style="355" customWidth="1"/>
    <col min="5650" max="5650" width="12.6640625" style="355" customWidth="1"/>
    <col min="5651" max="5888" width="9" style="355"/>
    <col min="5889" max="5889" width="38.109375" style="355" customWidth="1"/>
    <col min="5890" max="5890" width="31.6640625" style="355" customWidth="1"/>
    <col min="5891" max="5891" width="26.109375" style="355" customWidth="1"/>
    <col min="5892" max="5892" width="27.33203125" style="355" customWidth="1"/>
    <col min="5893" max="5893" width="18.88671875" style="355" customWidth="1"/>
    <col min="5894" max="5894" width="22.88671875" style="355" customWidth="1"/>
    <col min="5895" max="5895" width="18.5546875" style="355" customWidth="1"/>
    <col min="5896" max="5896" width="19.6640625" style="355" customWidth="1"/>
    <col min="5897" max="5897" width="19.33203125" style="355" customWidth="1"/>
    <col min="5898" max="5898" width="15" style="355" customWidth="1"/>
    <col min="5899" max="5899" width="19.33203125" style="355" customWidth="1"/>
    <col min="5900" max="5900" width="23.109375" style="355" customWidth="1"/>
    <col min="5901" max="5901" width="18" style="355" customWidth="1"/>
    <col min="5902" max="5902" width="22.5546875" style="355" customWidth="1"/>
    <col min="5903" max="5903" width="18" style="355" customWidth="1"/>
    <col min="5904" max="5904" width="17.6640625" style="355" customWidth="1"/>
    <col min="5905" max="5905" width="27.6640625" style="355" customWidth="1"/>
    <col min="5906" max="5906" width="12.6640625" style="355" customWidth="1"/>
    <col min="5907" max="6144" width="9" style="355"/>
    <col min="6145" max="6145" width="38.109375" style="355" customWidth="1"/>
    <col min="6146" max="6146" width="31.6640625" style="355" customWidth="1"/>
    <col min="6147" max="6147" width="26.109375" style="355" customWidth="1"/>
    <col min="6148" max="6148" width="27.33203125" style="355" customWidth="1"/>
    <col min="6149" max="6149" width="18.88671875" style="355" customWidth="1"/>
    <col min="6150" max="6150" width="22.88671875" style="355" customWidth="1"/>
    <col min="6151" max="6151" width="18.5546875" style="355" customWidth="1"/>
    <col min="6152" max="6152" width="19.6640625" style="355" customWidth="1"/>
    <col min="6153" max="6153" width="19.33203125" style="355" customWidth="1"/>
    <col min="6154" max="6154" width="15" style="355" customWidth="1"/>
    <col min="6155" max="6155" width="19.33203125" style="355" customWidth="1"/>
    <col min="6156" max="6156" width="23.109375" style="355" customWidth="1"/>
    <col min="6157" max="6157" width="18" style="355" customWidth="1"/>
    <col min="6158" max="6158" width="22.5546875" style="355" customWidth="1"/>
    <col min="6159" max="6159" width="18" style="355" customWidth="1"/>
    <col min="6160" max="6160" width="17.6640625" style="355" customWidth="1"/>
    <col min="6161" max="6161" width="27.6640625" style="355" customWidth="1"/>
    <col min="6162" max="6162" width="12.6640625" style="355" customWidth="1"/>
    <col min="6163" max="6400" width="9" style="355"/>
    <col min="6401" max="6401" width="38.109375" style="355" customWidth="1"/>
    <col min="6402" max="6402" width="31.6640625" style="355" customWidth="1"/>
    <col min="6403" max="6403" width="26.109375" style="355" customWidth="1"/>
    <col min="6404" max="6404" width="27.33203125" style="355" customWidth="1"/>
    <col min="6405" max="6405" width="18.88671875" style="355" customWidth="1"/>
    <col min="6406" max="6406" width="22.88671875" style="355" customWidth="1"/>
    <col min="6407" max="6407" width="18.5546875" style="355" customWidth="1"/>
    <col min="6408" max="6408" width="19.6640625" style="355" customWidth="1"/>
    <col min="6409" max="6409" width="19.33203125" style="355" customWidth="1"/>
    <col min="6410" max="6410" width="15" style="355" customWidth="1"/>
    <col min="6411" max="6411" width="19.33203125" style="355" customWidth="1"/>
    <col min="6412" max="6412" width="23.109375" style="355" customWidth="1"/>
    <col min="6413" max="6413" width="18" style="355" customWidth="1"/>
    <col min="6414" max="6414" width="22.5546875" style="355" customWidth="1"/>
    <col min="6415" max="6415" width="18" style="355" customWidth="1"/>
    <col min="6416" max="6416" width="17.6640625" style="355" customWidth="1"/>
    <col min="6417" max="6417" width="27.6640625" style="355" customWidth="1"/>
    <col min="6418" max="6418" width="12.6640625" style="355" customWidth="1"/>
    <col min="6419" max="6656" width="9" style="355"/>
    <col min="6657" max="6657" width="38.109375" style="355" customWidth="1"/>
    <col min="6658" max="6658" width="31.6640625" style="355" customWidth="1"/>
    <col min="6659" max="6659" width="26.109375" style="355" customWidth="1"/>
    <col min="6660" max="6660" width="27.33203125" style="355" customWidth="1"/>
    <col min="6661" max="6661" width="18.88671875" style="355" customWidth="1"/>
    <col min="6662" max="6662" width="22.88671875" style="355" customWidth="1"/>
    <col min="6663" max="6663" width="18.5546875" style="355" customWidth="1"/>
    <col min="6664" max="6664" width="19.6640625" style="355" customWidth="1"/>
    <col min="6665" max="6665" width="19.33203125" style="355" customWidth="1"/>
    <col min="6666" max="6666" width="15" style="355" customWidth="1"/>
    <col min="6667" max="6667" width="19.33203125" style="355" customWidth="1"/>
    <col min="6668" max="6668" width="23.109375" style="355" customWidth="1"/>
    <col min="6669" max="6669" width="18" style="355" customWidth="1"/>
    <col min="6670" max="6670" width="22.5546875" style="355" customWidth="1"/>
    <col min="6671" max="6671" width="18" style="355" customWidth="1"/>
    <col min="6672" max="6672" width="17.6640625" style="355" customWidth="1"/>
    <col min="6673" max="6673" width="27.6640625" style="355" customWidth="1"/>
    <col min="6674" max="6674" width="12.6640625" style="355" customWidth="1"/>
    <col min="6675" max="6912" width="9" style="355"/>
    <col min="6913" max="6913" width="38.109375" style="355" customWidth="1"/>
    <col min="6914" max="6914" width="31.6640625" style="355" customWidth="1"/>
    <col min="6915" max="6915" width="26.109375" style="355" customWidth="1"/>
    <col min="6916" max="6916" width="27.33203125" style="355" customWidth="1"/>
    <col min="6917" max="6917" width="18.88671875" style="355" customWidth="1"/>
    <col min="6918" max="6918" width="22.88671875" style="355" customWidth="1"/>
    <col min="6919" max="6919" width="18.5546875" style="355" customWidth="1"/>
    <col min="6920" max="6920" width="19.6640625" style="355" customWidth="1"/>
    <col min="6921" max="6921" width="19.33203125" style="355" customWidth="1"/>
    <col min="6922" max="6922" width="15" style="355" customWidth="1"/>
    <col min="6923" max="6923" width="19.33203125" style="355" customWidth="1"/>
    <col min="6924" max="6924" width="23.109375" style="355" customWidth="1"/>
    <col min="6925" max="6925" width="18" style="355" customWidth="1"/>
    <col min="6926" max="6926" width="22.5546875" style="355" customWidth="1"/>
    <col min="6927" max="6927" width="18" style="355" customWidth="1"/>
    <col min="6928" max="6928" width="17.6640625" style="355" customWidth="1"/>
    <col min="6929" max="6929" width="27.6640625" style="355" customWidth="1"/>
    <col min="6930" max="6930" width="12.6640625" style="355" customWidth="1"/>
    <col min="6931" max="7168" width="9" style="355"/>
    <col min="7169" max="7169" width="38.109375" style="355" customWidth="1"/>
    <col min="7170" max="7170" width="31.6640625" style="355" customWidth="1"/>
    <col min="7171" max="7171" width="26.109375" style="355" customWidth="1"/>
    <col min="7172" max="7172" width="27.33203125" style="355" customWidth="1"/>
    <col min="7173" max="7173" width="18.88671875" style="355" customWidth="1"/>
    <col min="7174" max="7174" width="22.88671875" style="355" customWidth="1"/>
    <col min="7175" max="7175" width="18.5546875" style="355" customWidth="1"/>
    <col min="7176" max="7176" width="19.6640625" style="355" customWidth="1"/>
    <col min="7177" max="7177" width="19.33203125" style="355" customWidth="1"/>
    <col min="7178" max="7178" width="15" style="355" customWidth="1"/>
    <col min="7179" max="7179" width="19.33203125" style="355" customWidth="1"/>
    <col min="7180" max="7180" width="23.109375" style="355" customWidth="1"/>
    <col min="7181" max="7181" width="18" style="355" customWidth="1"/>
    <col min="7182" max="7182" width="22.5546875" style="355" customWidth="1"/>
    <col min="7183" max="7183" width="18" style="355" customWidth="1"/>
    <col min="7184" max="7184" width="17.6640625" style="355" customWidth="1"/>
    <col min="7185" max="7185" width="27.6640625" style="355" customWidth="1"/>
    <col min="7186" max="7186" width="12.6640625" style="355" customWidth="1"/>
    <col min="7187" max="7424" width="9" style="355"/>
    <col min="7425" max="7425" width="38.109375" style="355" customWidth="1"/>
    <col min="7426" max="7426" width="31.6640625" style="355" customWidth="1"/>
    <col min="7427" max="7427" width="26.109375" style="355" customWidth="1"/>
    <col min="7428" max="7428" width="27.33203125" style="355" customWidth="1"/>
    <col min="7429" max="7429" width="18.88671875" style="355" customWidth="1"/>
    <col min="7430" max="7430" width="22.88671875" style="355" customWidth="1"/>
    <col min="7431" max="7431" width="18.5546875" style="355" customWidth="1"/>
    <col min="7432" max="7432" width="19.6640625" style="355" customWidth="1"/>
    <col min="7433" max="7433" width="19.33203125" style="355" customWidth="1"/>
    <col min="7434" max="7434" width="15" style="355" customWidth="1"/>
    <col min="7435" max="7435" width="19.33203125" style="355" customWidth="1"/>
    <col min="7436" max="7436" width="23.109375" style="355" customWidth="1"/>
    <col min="7437" max="7437" width="18" style="355" customWidth="1"/>
    <col min="7438" max="7438" width="22.5546875" style="355" customWidth="1"/>
    <col min="7439" max="7439" width="18" style="355" customWidth="1"/>
    <col min="7440" max="7440" width="17.6640625" style="355" customWidth="1"/>
    <col min="7441" max="7441" width="27.6640625" style="355" customWidth="1"/>
    <col min="7442" max="7442" width="12.6640625" style="355" customWidth="1"/>
    <col min="7443" max="7680" width="9" style="355"/>
    <col min="7681" max="7681" width="38.109375" style="355" customWidth="1"/>
    <col min="7682" max="7682" width="31.6640625" style="355" customWidth="1"/>
    <col min="7683" max="7683" width="26.109375" style="355" customWidth="1"/>
    <col min="7684" max="7684" width="27.33203125" style="355" customWidth="1"/>
    <col min="7685" max="7685" width="18.88671875" style="355" customWidth="1"/>
    <col min="7686" max="7686" width="22.88671875" style="355" customWidth="1"/>
    <col min="7687" max="7687" width="18.5546875" style="355" customWidth="1"/>
    <col min="7688" max="7688" width="19.6640625" style="355" customWidth="1"/>
    <col min="7689" max="7689" width="19.33203125" style="355" customWidth="1"/>
    <col min="7690" max="7690" width="15" style="355" customWidth="1"/>
    <col min="7691" max="7691" width="19.33203125" style="355" customWidth="1"/>
    <col min="7692" max="7692" width="23.109375" style="355" customWidth="1"/>
    <col min="7693" max="7693" width="18" style="355" customWidth="1"/>
    <col min="7694" max="7694" width="22.5546875" style="355" customWidth="1"/>
    <col min="7695" max="7695" width="18" style="355" customWidth="1"/>
    <col min="7696" max="7696" width="17.6640625" style="355" customWidth="1"/>
    <col min="7697" max="7697" width="27.6640625" style="355" customWidth="1"/>
    <col min="7698" max="7698" width="12.6640625" style="355" customWidth="1"/>
    <col min="7699" max="7936" width="9" style="355"/>
    <col min="7937" max="7937" width="38.109375" style="355" customWidth="1"/>
    <col min="7938" max="7938" width="31.6640625" style="355" customWidth="1"/>
    <col min="7939" max="7939" width="26.109375" style="355" customWidth="1"/>
    <col min="7940" max="7940" width="27.33203125" style="355" customWidth="1"/>
    <col min="7941" max="7941" width="18.88671875" style="355" customWidth="1"/>
    <col min="7942" max="7942" width="22.88671875" style="355" customWidth="1"/>
    <col min="7943" max="7943" width="18.5546875" style="355" customWidth="1"/>
    <col min="7944" max="7944" width="19.6640625" style="355" customWidth="1"/>
    <col min="7945" max="7945" width="19.33203125" style="355" customWidth="1"/>
    <col min="7946" max="7946" width="15" style="355" customWidth="1"/>
    <col min="7947" max="7947" width="19.33203125" style="355" customWidth="1"/>
    <col min="7948" max="7948" width="23.109375" style="355" customWidth="1"/>
    <col min="7949" max="7949" width="18" style="355" customWidth="1"/>
    <col min="7950" max="7950" width="22.5546875" style="355" customWidth="1"/>
    <col min="7951" max="7951" width="18" style="355" customWidth="1"/>
    <col min="7952" max="7952" width="17.6640625" style="355" customWidth="1"/>
    <col min="7953" max="7953" width="27.6640625" style="355" customWidth="1"/>
    <col min="7954" max="7954" width="12.6640625" style="355" customWidth="1"/>
    <col min="7955" max="8192" width="9" style="355"/>
    <col min="8193" max="8193" width="38.109375" style="355" customWidth="1"/>
    <col min="8194" max="8194" width="31.6640625" style="355" customWidth="1"/>
    <col min="8195" max="8195" width="26.109375" style="355" customWidth="1"/>
    <col min="8196" max="8196" width="27.33203125" style="355" customWidth="1"/>
    <col min="8197" max="8197" width="18.88671875" style="355" customWidth="1"/>
    <col min="8198" max="8198" width="22.88671875" style="355" customWidth="1"/>
    <col min="8199" max="8199" width="18.5546875" style="355" customWidth="1"/>
    <col min="8200" max="8200" width="19.6640625" style="355" customWidth="1"/>
    <col min="8201" max="8201" width="19.33203125" style="355" customWidth="1"/>
    <col min="8202" max="8202" width="15" style="355" customWidth="1"/>
    <col min="8203" max="8203" width="19.33203125" style="355" customWidth="1"/>
    <col min="8204" max="8204" width="23.109375" style="355" customWidth="1"/>
    <col min="8205" max="8205" width="18" style="355" customWidth="1"/>
    <col min="8206" max="8206" width="22.5546875" style="355" customWidth="1"/>
    <col min="8207" max="8207" width="18" style="355" customWidth="1"/>
    <col min="8208" max="8208" width="17.6640625" style="355" customWidth="1"/>
    <col min="8209" max="8209" width="27.6640625" style="355" customWidth="1"/>
    <col min="8210" max="8210" width="12.6640625" style="355" customWidth="1"/>
    <col min="8211" max="8448" width="9" style="355"/>
    <col min="8449" max="8449" width="38.109375" style="355" customWidth="1"/>
    <col min="8450" max="8450" width="31.6640625" style="355" customWidth="1"/>
    <col min="8451" max="8451" width="26.109375" style="355" customWidth="1"/>
    <col min="8452" max="8452" width="27.33203125" style="355" customWidth="1"/>
    <col min="8453" max="8453" width="18.88671875" style="355" customWidth="1"/>
    <col min="8454" max="8454" width="22.88671875" style="355" customWidth="1"/>
    <col min="8455" max="8455" width="18.5546875" style="355" customWidth="1"/>
    <col min="8456" max="8456" width="19.6640625" style="355" customWidth="1"/>
    <col min="8457" max="8457" width="19.33203125" style="355" customWidth="1"/>
    <col min="8458" max="8458" width="15" style="355" customWidth="1"/>
    <col min="8459" max="8459" width="19.33203125" style="355" customWidth="1"/>
    <col min="8460" max="8460" width="23.109375" style="355" customWidth="1"/>
    <col min="8461" max="8461" width="18" style="355" customWidth="1"/>
    <col min="8462" max="8462" width="22.5546875" style="355" customWidth="1"/>
    <col min="8463" max="8463" width="18" style="355" customWidth="1"/>
    <col min="8464" max="8464" width="17.6640625" style="355" customWidth="1"/>
    <col min="8465" max="8465" width="27.6640625" style="355" customWidth="1"/>
    <col min="8466" max="8466" width="12.6640625" style="355" customWidth="1"/>
    <col min="8467" max="8704" width="9" style="355"/>
    <col min="8705" max="8705" width="38.109375" style="355" customWidth="1"/>
    <col min="8706" max="8706" width="31.6640625" style="355" customWidth="1"/>
    <col min="8707" max="8707" width="26.109375" style="355" customWidth="1"/>
    <col min="8708" max="8708" width="27.33203125" style="355" customWidth="1"/>
    <col min="8709" max="8709" width="18.88671875" style="355" customWidth="1"/>
    <col min="8710" max="8710" width="22.88671875" style="355" customWidth="1"/>
    <col min="8711" max="8711" width="18.5546875" style="355" customWidth="1"/>
    <col min="8712" max="8712" width="19.6640625" style="355" customWidth="1"/>
    <col min="8713" max="8713" width="19.33203125" style="355" customWidth="1"/>
    <col min="8714" max="8714" width="15" style="355" customWidth="1"/>
    <col min="8715" max="8715" width="19.33203125" style="355" customWidth="1"/>
    <col min="8716" max="8716" width="23.109375" style="355" customWidth="1"/>
    <col min="8717" max="8717" width="18" style="355" customWidth="1"/>
    <col min="8718" max="8718" width="22.5546875" style="355" customWidth="1"/>
    <col min="8719" max="8719" width="18" style="355" customWidth="1"/>
    <col min="8720" max="8720" width="17.6640625" style="355" customWidth="1"/>
    <col min="8721" max="8721" width="27.6640625" style="355" customWidth="1"/>
    <col min="8722" max="8722" width="12.6640625" style="355" customWidth="1"/>
    <col min="8723" max="8960" width="9" style="355"/>
    <col min="8961" max="8961" width="38.109375" style="355" customWidth="1"/>
    <col min="8962" max="8962" width="31.6640625" style="355" customWidth="1"/>
    <col min="8963" max="8963" width="26.109375" style="355" customWidth="1"/>
    <col min="8964" max="8964" width="27.33203125" style="355" customWidth="1"/>
    <col min="8965" max="8965" width="18.88671875" style="355" customWidth="1"/>
    <col min="8966" max="8966" width="22.88671875" style="355" customWidth="1"/>
    <col min="8967" max="8967" width="18.5546875" style="355" customWidth="1"/>
    <col min="8968" max="8968" width="19.6640625" style="355" customWidth="1"/>
    <col min="8969" max="8969" width="19.33203125" style="355" customWidth="1"/>
    <col min="8970" max="8970" width="15" style="355" customWidth="1"/>
    <col min="8971" max="8971" width="19.33203125" style="355" customWidth="1"/>
    <col min="8972" max="8972" width="23.109375" style="355" customWidth="1"/>
    <col min="8973" max="8973" width="18" style="355" customWidth="1"/>
    <col min="8974" max="8974" width="22.5546875" style="355" customWidth="1"/>
    <col min="8975" max="8975" width="18" style="355" customWidth="1"/>
    <col min="8976" max="8976" width="17.6640625" style="355" customWidth="1"/>
    <col min="8977" max="8977" width="27.6640625" style="355" customWidth="1"/>
    <col min="8978" max="8978" width="12.6640625" style="355" customWidth="1"/>
    <col min="8979" max="9216" width="9" style="355"/>
    <col min="9217" max="9217" width="38.109375" style="355" customWidth="1"/>
    <col min="9218" max="9218" width="31.6640625" style="355" customWidth="1"/>
    <col min="9219" max="9219" width="26.109375" style="355" customWidth="1"/>
    <col min="9220" max="9220" width="27.33203125" style="355" customWidth="1"/>
    <col min="9221" max="9221" width="18.88671875" style="355" customWidth="1"/>
    <col min="9222" max="9222" width="22.88671875" style="355" customWidth="1"/>
    <col min="9223" max="9223" width="18.5546875" style="355" customWidth="1"/>
    <col min="9224" max="9224" width="19.6640625" style="355" customWidth="1"/>
    <col min="9225" max="9225" width="19.33203125" style="355" customWidth="1"/>
    <col min="9226" max="9226" width="15" style="355" customWidth="1"/>
    <col min="9227" max="9227" width="19.33203125" style="355" customWidth="1"/>
    <col min="9228" max="9228" width="23.109375" style="355" customWidth="1"/>
    <col min="9229" max="9229" width="18" style="355" customWidth="1"/>
    <col min="9230" max="9230" width="22.5546875" style="355" customWidth="1"/>
    <col min="9231" max="9231" width="18" style="355" customWidth="1"/>
    <col min="9232" max="9232" width="17.6640625" style="355" customWidth="1"/>
    <col min="9233" max="9233" width="27.6640625" style="355" customWidth="1"/>
    <col min="9234" max="9234" width="12.6640625" style="355" customWidth="1"/>
    <col min="9235" max="9472" width="9" style="355"/>
    <col min="9473" max="9473" width="38.109375" style="355" customWidth="1"/>
    <col min="9474" max="9474" width="31.6640625" style="355" customWidth="1"/>
    <col min="9475" max="9475" width="26.109375" style="355" customWidth="1"/>
    <col min="9476" max="9476" width="27.33203125" style="355" customWidth="1"/>
    <col min="9477" max="9477" width="18.88671875" style="355" customWidth="1"/>
    <col min="9478" max="9478" width="22.88671875" style="355" customWidth="1"/>
    <col min="9479" max="9479" width="18.5546875" style="355" customWidth="1"/>
    <col min="9480" max="9480" width="19.6640625" style="355" customWidth="1"/>
    <col min="9481" max="9481" width="19.33203125" style="355" customWidth="1"/>
    <col min="9482" max="9482" width="15" style="355" customWidth="1"/>
    <col min="9483" max="9483" width="19.33203125" style="355" customWidth="1"/>
    <col min="9484" max="9484" width="23.109375" style="355" customWidth="1"/>
    <col min="9485" max="9485" width="18" style="355" customWidth="1"/>
    <col min="9486" max="9486" width="22.5546875" style="355" customWidth="1"/>
    <col min="9487" max="9487" width="18" style="355" customWidth="1"/>
    <col min="9488" max="9488" width="17.6640625" style="355" customWidth="1"/>
    <col min="9489" max="9489" width="27.6640625" style="355" customWidth="1"/>
    <col min="9490" max="9490" width="12.6640625" style="355" customWidth="1"/>
    <col min="9491" max="9728" width="9" style="355"/>
    <col min="9729" max="9729" width="38.109375" style="355" customWidth="1"/>
    <col min="9730" max="9730" width="31.6640625" style="355" customWidth="1"/>
    <col min="9731" max="9731" width="26.109375" style="355" customWidth="1"/>
    <col min="9732" max="9732" width="27.33203125" style="355" customWidth="1"/>
    <col min="9733" max="9733" width="18.88671875" style="355" customWidth="1"/>
    <col min="9734" max="9734" width="22.88671875" style="355" customWidth="1"/>
    <col min="9735" max="9735" width="18.5546875" style="355" customWidth="1"/>
    <col min="9736" max="9736" width="19.6640625" style="355" customWidth="1"/>
    <col min="9737" max="9737" width="19.33203125" style="355" customWidth="1"/>
    <col min="9738" max="9738" width="15" style="355" customWidth="1"/>
    <col min="9739" max="9739" width="19.33203125" style="355" customWidth="1"/>
    <col min="9740" max="9740" width="23.109375" style="355" customWidth="1"/>
    <col min="9741" max="9741" width="18" style="355" customWidth="1"/>
    <col min="9742" max="9742" width="22.5546875" style="355" customWidth="1"/>
    <col min="9743" max="9743" width="18" style="355" customWidth="1"/>
    <col min="9744" max="9744" width="17.6640625" style="355" customWidth="1"/>
    <col min="9745" max="9745" width="27.6640625" style="355" customWidth="1"/>
    <col min="9746" max="9746" width="12.6640625" style="355" customWidth="1"/>
    <col min="9747" max="9984" width="9" style="355"/>
    <col min="9985" max="9985" width="38.109375" style="355" customWidth="1"/>
    <col min="9986" max="9986" width="31.6640625" style="355" customWidth="1"/>
    <col min="9987" max="9987" width="26.109375" style="355" customWidth="1"/>
    <col min="9988" max="9988" width="27.33203125" style="355" customWidth="1"/>
    <col min="9989" max="9989" width="18.88671875" style="355" customWidth="1"/>
    <col min="9990" max="9990" width="22.88671875" style="355" customWidth="1"/>
    <col min="9991" max="9991" width="18.5546875" style="355" customWidth="1"/>
    <col min="9992" max="9992" width="19.6640625" style="355" customWidth="1"/>
    <col min="9993" max="9993" width="19.33203125" style="355" customWidth="1"/>
    <col min="9994" max="9994" width="15" style="355" customWidth="1"/>
    <col min="9995" max="9995" width="19.33203125" style="355" customWidth="1"/>
    <col min="9996" max="9996" width="23.109375" style="355" customWidth="1"/>
    <col min="9997" max="9997" width="18" style="355" customWidth="1"/>
    <col min="9998" max="9998" width="22.5546875" style="355" customWidth="1"/>
    <col min="9999" max="9999" width="18" style="355" customWidth="1"/>
    <col min="10000" max="10000" width="17.6640625" style="355" customWidth="1"/>
    <col min="10001" max="10001" width="27.6640625" style="355" customWidth="1"/>
    <col min="10002" max="10002" width="12.6640625" style="355" customWidth="1"/>
    <col min="10003" max="10240" width="9" style="355"/>
    <col min="10241" max="10241" width="38.109375" style="355" customWidth="1"/>
    <col min="10242" max="10242" width="31.6640625" style="355" customWidth="1"/>
    <col min="10243" max="10243" width="26.109375" style="355" customWidth="1"/>
    <col min="10244" max="10244" width="27.33203125" style="355" customWidth="1"/>
    <col min="10245" max="10245" width="18.88671875" style="355" customWidth="1"/>
    <col min="10246" max="10246" width="22.88671875" style="355" customWidth="1"/>
    <col min="10247" max="10247" width="18.5546875" style="355" customWidth="1"/>
    <col min="10248" max="10248" width="19.6640625" style="355" customWidth="1"/>
    <col min="10249" max="10249" width="19.33203125" style="355" customWidth="1"/>
    <col min="10250" max="10250" width="15" style="355" customWidth="1"/>
    <col min="10251" max="10251" width="19.33203125" style="355" customWidth="1"/>
    <col min="10252" max="10252" width="23.109375" style="355" customWidth="1"/>
    <col min="10253" max="10253" width="18" style="355" customWidth="1"/>
    <col min="10254" max="10254" width="22.5546875" style="355" customWidth="1"/>
    <col min="10255" max="10255" width="18" style="355" customWidth="1"/>
    <col min="10256" max="10256" width="17.6640625" style="355" customWidth="1"/>
    <col min="10257" max="10257" width="27.6640625" style="355" customWidth="1"/>
    <col min="10258" max="10258" width="12.6640625" style="355" customWidth="1"/>
    <col min="10259" max="10496" width="9" style="355"/>
    <col min="10497" max="10497" width="38.109375" style="355" customWidth="1"/>
    <col min="10498" max="10498" width="31.6640625" style="355" customWidth="1"/>
    <col min="10499" max="10499" width="26.109375" style="355" customWidth="1"/>
    <col min="10500" max="10500" width="27.33203125" style="355" customWidth="1"/>
    <col min="10501" max="10501" width="18.88671875" style="355" customWidth="1"/>
    <col min="10502" max="10502" width="22.88671875" style="355" customWidth="1"/>
    <col min="10503" max="10503" width="18.5546875" style="355" customWidth="1"/>
    <col min="10504" max="10504" width="19.6640625" style="355" customWidth="1"/>
    <col min="10505" max="10505" width="19.33203125" style="355" customWidth="1"/>
    <col min="10506" max="10506" width="15" style="355" customWidth="1"/>
    <col min="10507" max="10507" width="19.33203125" style="355" customWidth="1"/>
    <col min="10508" max="10508" width="23.109375" style="355" customWidth="1"/>
    <col min="10509" max="10509" width="18" style="355" customWidth="1"/>
    <col min="10510" max="10510" width="22.5546875" style="355" customWidth="1"/>
    <col min="10511" max="10511" width="18" style="355" customWidth="1"/>
    <col min="10512" max="10512" width="17.6640625" style="355" customWidth="1"/>
    <col min="10513" max="10513" width="27.6640625" style="355" customWidth="1"/>
    <col min="10514" max="10514" width="12.6640625" style="355" customWidth="1"/>
    <col min="10515" max="10752" width="9" style="355"/>
    <col min="10753" max="10753" width="38.109375" style="355" customWidth="1"/>
    <col min="10754" max="10754" width="31.6640625" style="355" customWidth="1"/>
    <col min="10755" max="10755" width="26.109375" style="355" customWidth="1"/>
    <col min="10756" max="10756" width="27.33203125" style="355" customWidth="1"/>
    <col min="10757" max="10757" width="18.88671875" style="355" customWidth="1"/>
    <col min="10758" max="10758" width="22.88671875" style="355" customWidth="1"/>
    <col min="10759" max="10759" width="18.5546875" style="355" customWidth="1"/>
    <col min="10760" max="10760" width="19.6640625" style="355" customWidth="1"/>
    <col min="10761" max="10761" width="19.33203125" style="355" customWidth="1"/>
    <col min="10762" max="10762" width="15" style="355" customWidth="1"/>
    <col min="10763" max="10763" width="19.33203125" style="355" customWidth="1"/>
    <col min="10764" max="10764" width="23.109375" style="355" customWidth="1"/>
    <col min="10765" max="10765" width="18" style="355" customWidth="1"/>
    <col min="10766" max="10766" width="22.5546875" style="355" customWidth="1"/>
    <col min="10767" max="10767" width="18" style="355" customWidth="1"/>
    <col min="10768" max="10768" width="17.6640625" style="355" customWidth="1"/>
    <col min="10769" max="10769" width="27.6640625" style="355" customWidth="1"/>
    <col min="10770" max="10770" width="12.6640625" style="355" customWidth="1"/>
    <col min="10771" max="11008" width="9" style="355"/>
    <col min="11009" max="11009" width="38.109375" style="355" customWidth="1"/>
    <col min="11010" max="11010" width="31.6640625" style="355" customWidth="1"/>
    <col min="11011" max="11011" width="26.109375" style="355" customWidth="1"/>
    <col min="11012" max="11012" width="27.33203125" style="355" customWidth="1"/>
    <col min="11013" max="11013" width="18.88671875" style="355" customWidth="1"/>
    <col min="11014" max="11014" width="22.88671875" style="355" customWidth="1"/>
    <col min="11015" max="11015" width="18.5546875" style="355" customWidth="1"/>
    <col min="11016" max="11016" width="19.6640625" style="355" customWidth="1"/>
    <col min="11017" max="11017" width="19.33203125" style="355" customWidth="1"/>
    <col min="11018" max="11018" width="15" style="355" customWidth="1"/>
    <col min="11019" max="11019" width="19.33203125" style="355" customWidth="1"/>
    <col min="11020" max="11020" width="23.109375" style="355" customWidth="1"/>
    <col min="11021" max="11021" width="18" style="355" customWidth="1"/>
    <col min="11022" max="11022" width="22.5546875" style="355" customWidth="1"/>
    <col min="11023" max="11023" width="18" style="355" customWidth="1"/>
    <col min="11024" max="11024" width="17.6640625" style="355" customWidth="1"/>
    <col min="11025" max="11025" width="27.6640625" style="355" customWidth="1"/>
    <col min="11026" max="11026" width="12.6640625" style="355" customWidth="1"/>
    <col min="11027" max="11264" width="9" style="355"/>
    <col min="11265" max="11265" width="38.109375" style="355" customWidth="1"/>
    <col min="11266" max="11266" width="31.6640625" style="355" customWidth="1"/>
    <col min="11267" max="11267" width="26.109375" style="355" customWidth="1"/>
    <col min="11268" max="11268" width="27.33203125" style="355" customWidth="1"/>
    <col min="11269" max="11269" width="18.88671875" style="355" customWidth="1"/>
    <col min="11270" max="11270" width="22.88671875" style="355" customWidth="1"/>
    <col min="11271" max="11271" width="18.5546875" style="355" customWidth="1"/>
    <col min="11272" max="11272" width="19.6640625" style="355" customWidth="1"/>
    <col min="11273" max="11273" width="19.33203125" style="355" customWidth="1"/>
    <col min="11274" max="11274" width="15" style="355" customWidth="1"/>
    <col min="11275" max="11275" width="19.33203125" style="355" customWidth="1"/>
    <col min="11276" max="11276" width="23.109375" style="355" customWidth="1"/>
    <col min="11277" max="11277" width="18" style="355" customWidth="1"/>
    <col min="11278" max="11278" width="22.5546875" style="355" customWidth="1"/>
    <col min="11279" max="11279" width="18" style="355" customWidth="1"/>
    <col min="11280" max="11280" width="17.6640625" style="355" customWidth="1"/>
    <col min="11281" max="11281" width="27.6640625" style="355" customWidth="1"/>
    <col min="11282" max="11282" width="12.6640625" style="355" customWidth="1"/>
    <col min="11283" max="11520" width="9" style="355"/>
    <col min="11521" max="11521" width="38.109375" style="355" customWidth="1"/>
    <col min="11522" max="11522" width="31.6640625" style="355" customWidth="1"/>
    <col min="11523" max="11523" width="26.109375" style="355" customWidth="1"/>
    <col min="11524" max="11524" width="27.33203125" style="355" customWidth="1"/>
    <col min="11525" max="11525" width="18.88671875" style="355" customWidth="1"/>
    <col min="11526" max="11526" width="22.88671875" style="355" customWidth="1"/>
    <col min="11527" max="11527" width="18.5546875" style="355" customWidth="1"/>
    <col min="11528" max="11528" width="19.6640625" style="355" customWidth="1"/>
    <col min="11529" max="11529" width="19.33203125" style="355" customWidth="1"/>
    <col min="11530" max="11530" width="15" style="355" customWidth="1"/>
    <col min="11531" max="11531" width="19.33203125" style="355" customWidth="1"/>
    <col min="11532" max="11532" width="23.109375" style="355" customWidth="1"/>
    <col min="11533" max="11533" width="18" style="355" customWidth="1"/>
    <col min="11534" max="11534" width="22.5546875" style="355" customWidth="1"/>
    <col min="11535" max="11535" width="18" style="355" customWidth="1"/>
    <col min="11536" max="11536" width="17.6640625" style="355" customWidth="1"/>
    <col min="11537" max="11537" width="27.6640625" style="355" customWidth="1"/>
    <col min="11538" max="11538" width="12.6640625" style="355" customWidth="1"/>
    <col min="11539" max="11776" width="9" style="355"/>
    <col min="11777" max="11777" width="38.109375" style="355" customWidth="1"/>
    <col min="11778" max="11778" width="31.6640625" style="355" customWidth="1"/>
    <col min="11779" max="11779" width="26.109375" style="355" customWidth="1"/>
    <col min="11780" max="11780" width="27.33203125" style="355" customWidth="1"/>
    <col min="11781" max="11781" width="18.88671875" style="355" customWidth="1"/>
    <col min="11782" max="11782" width="22.88671875" style="355" customWidth="1"/>
    <col min="11783" max="11783" width="18.5546875" style="355" customWidth="1"/>
    <col min="11784" max="11784" width="19.6640625" style="355" customWidth="1"/>
    <col min="11785" max="11785" width="19.33203125" style="355" customWidth="1"/>
    <col min="11786" max="11786" width="15" style="355" customWidth="1"/>
    <col min="11787" max="11787" width="19.33203125" style="355" customWidth="1"/>
    <col min="11788" max="11788" width="23.109375" style="355" customWidth="1"/>
    <col min="11789" max="11789" width="18" style="355" customWidth="1"/>
    <col min="11790" max="11790" width="22.5546875" style="355" customWidth="1"/>
    <col min="11791" max="11791" width="18" style="355" customWidth="1"/>
    <col min="11792" max="11792" width="17.6640625" style="355" customWidth="1"/>
    <col min="11793" max="11793" width="27.6640625" style="355" customWidth="1"/>
    <col min="11794" max="11794" width="12.6640625" style="355" customWidth="1"/>
    <col min="11795" max="12032" width="9" style="355"/>
    <col min="12033" max="12033" width="38.109375" style="355" customWidth="1"/>
    <col min="12034" max="12034" width="31.6640625" style="355" customWidth="1"/>
    <col min="12035" max="12035" width="26.109375" style="355" customWidth="1"/>
    <col min="12036" max="12036" width="27.33203125" style="355" customWidth="1"/>
    <col min="12037" max="12037" width="18.88671875" style="355" customWidth="1"/>
    <col min="12038" max="12038" width="22.88671875" style="355" customWidth="1"/>
    <col min="12039" max="12039" width="18.5546875" style="355" customWidth="1"/>
    <col min="12040" max="12040" width="19.6640625" style="355" customWidth="1"/>
    <col min="12041" max="12041" width="19.33203125" style="355" customWidth="1"/>
    <col min="12042" max="12042" width="15" style="355" customWidth="1"/>
    <col min="12043" max="12043" width="19.33203125" style="355" customWidth="1"/>
    <col min="12044" max="12044" width="23.109375" style="355" customWidth="1"/>
    <col min="12045" max="12045" width="18" style="355" customWidth="1"/>
    <col min="12046" max="12046" width="22.5546875" style="355" customWidth="1"/>
    <col min="12047" max="12047" width="18" style="355" customWidth="1"/>
    <col min="12048" max="12048" width="17.6640625" style="355" customWidth="1"/>
    <col min="12049" max="12049" width="27.6640625" style="355" customWidth="1"/>
    <col min="12050" max="12050" width="12.6640625" style="355" customWidth="1"/>
    <col min="12051" max="12288" width="9" style="355"/>
    <col min="12289" max="12289" width="38.109375" style="355" customWidth="1"/>
    <col min="12290" max="12290" width="31.6640625" style="355" customWidth="1"/>
    <col min="12291" max="12291" width="26.109375" style="355" customWidth="1"/>
    <col min="12292" max="12292" width="27.33203125" style="355" customWidth="1"/>
    <col min="12293" max="12293" width="18.88671875" style="355" customWidth="1"/>
    <col min="12294" max="12294" width="22.88671875" style="355" customWidth="1"/>
    <col min="12295" max="12295" width="18.5546875" style="355" customWidth="1"/>
    <col min="12296" max="12296" width="19.6640625" style="355" customWidth="1"/>
    <col min="12297" max="12297" width="19.33203125" style="355" customWidth="1"/>
    <col min="12298" max="12298" width="15" style="355" customWidth="1"/>
    <col min="12299" max="12299" width="19.33203125" style="355" customWidth="1"/>
    <col min="12300" max="12300" width="23.109375" style="355" customWidth="1"/>
    <col min="12301" max="12301" width="18" style="355" customWidth="1"/>
    <col min="12302" max="12302" width="22.5546875" style="355" customWidth="1"/>
    <col min="12303" max="12303" width="18" style="355" customWidth="1"/>
    <col min="12304" max="12304" width="17.6640625" style="355" customWidth="1"/>
    <col min="12305" max="12305" width="27.6640625" style="355" customWidth="1"/>
    <col min="12306" max="12306" width="12.6640625" style="355" customWidth="1"/>
    <col min="12307" max="12544" width="9" style="355"/>
    <col min="12545" max="12545" width="38.109375" style="355" customWidth="1"/>
    <col min="12546" max="12546" width="31.6640625" style="355" customWidth="1"/>
    <col min="12547" max="12547" width="26.109375" style="355" customWidth="1"/>
    <col min="12548" max="12548" width="27.33203125" style="355" customWidth="1"/>
    <col min="12549" max="12549" width="18.88671875" style="355" customWidth="1"/>
    <col min="12550" max="12550" width="22.88671875" style="355" customWidth="1"/>
    <col min="12551" max="12551" width="18.5546875" style="355" customWidth="1"/>
    <col min="12552" max="12552" width="19.6640625" style="355" customWidth="1"/>
    <col min="12553" max="12553" width="19.33203125" style="355" customWidth="1"/>
    <col min="12554" max="12554" width="15" style="355" customWidth="1"/>
    <col min="12555" max="12555" width="19.33203125" style="355" customWidth="1"/>
    <col min="12556" max="12556" width="23.109375" style="355" customWidth="1"/>
    <col min="12557" max="12557" width="18" style="355" customWidth="1"/>
    <col min="12558" max="12558" width="22.5546875" style="355" customWidth="1"/>
    <col min="12559" max="12559" width="18" style="355" customWidth="1"/>
    <col min="12560" max="12560" width="17.6640625" style="355" customWidth="1"/>
    <col min="12561" max="12561" width="27.6640625" style="355" customWidth="1"/>
    <col min="12562" max="12562" width="12.6640625" style="355" customWidth="1"/>
    <col min="12563" max="12800" width="9" style="355"/>
    <col min="12801" max="12801" width="38.109375" style="355" customWidth="1"/>
    <col min="12802" max="12802" width="31.6640625" style="355" customWidth="1"/>
    <col min="12803" max="12803" width="26.109375" style="355" customWidth="1"/>
    <col min="12804" max="12804" width="27.33203125" style="355" customWidth="1"/>
    <col min="12805" max="12805" width="18.88671875" style="355" customWidth="1"/>
    <col min="12806" max="12806" width="22.88671875" style="355" customWidth="1"/>
    <col min="12807" max="12807" width="18.5546875" style="355" customWidth="1"/>
    <col min="12808" max="12808" width="19.6640625" style="355" customWidth="1"/>
    <col min="12809" max="12809" width="19.33203125" style="355" customWidth="1"/>
    <col min="12810" max="12810" width="15" style="355" customWidth="1"/>
    <col min="12811" max="12811" width="19.33203125" style="355" customWidth="1"/>
    <col min="12812" max="12812" width="23.109375" style="355" customWidth="1"/>
    <col min="12813" max="12813" width="18" style="355" customWidth="1"/>
    <col min="12814" max="12814" width="22.5546875" style="355" customWidth="1"/>
    <col min="12815" max="12815" width="18" style="355" customWidth="1"/>
    <col min="12816" max="12816" width="17.6640625" style="355" customWidth="1"/>
    <col min="12817" max="12817" width="27.6640625" style="355" customWidth="1"/>
    <col min="12818" max="12818" width="12.6640625" style="355" customWidth="1"/>
    <col min="12819" max="13056" width="9" style="355"/>
    <col min="13057" max="13057" width="38.109375" style="355" customWidth="1"/>
    <col min="13058" max="13058" width="31.6640625" style="355" customWidth="1"/>
    <col min="13059" max="13059" width="26.109375" style="355" customWidth="1"/>
    <col min="13060" max="13060" width="27.33203125" style="355" customWidth="1"/>
    <col min="13061" max="13061" width="18.88671875" style="355" customWidth="1"/>
    <col min="13062" max="13062" width="22.88671875" style="355" customWidth="1"/>
    <col min="13063" max="13063" width="18.5546875" style="355" customWidth="1"/>
    <col min="13064" max="13064" width="19.6640625" style="355" customWidth="1"/>
    <col min="13065" max="13065" width="19.33203125" style="355" customWidth="1"/>
    <col min="13066" max="13066" width="15" style="355" customWidth="1"/>
    <col min="13067" max="13067" width="19.33203125" style="355" customWidth="1"/>
    <col min="13068" max="13068" width="23.109375" style="355" customWidth="1"/>
    <col min="13069" max="13069" width="18" style="355" customWidth="1"/>
    <col min="13070" max="13070" width="22.5546875" style="355" customWidth="1"/>
    <col min="13071" max="13071" width="18" style="355" customWidth="1"/>
    <col min="13072" max="13072" width="17.6640625" style="355" customWidth="1"/>
    <col min="13073" max="13073" width="27.6640625" style="355" customWidth="1"/>
    <col min="13074" max="13074" width="12.6640625" style="355" customWidth="1"/>
    <col min="13075" max="13312" width="9" style="355"/>
    <col min="13313" max="13313" width="38.109375" style="355" customWidth="1"/>
    <col min="13314" max="13314" width="31.6640625" style="355" customWidth="1"/>
    <col min="13315" max="13315" width="26.109375" style="355" customWidth="1"/>
    <col min="13316" max="13316" width="27.33203125" style="355" customWidth="1"/>
    <col min="13317" max="13317" width="18.88671875" style="355" customWidth="1"/>
    <col min="13318" max="13318" width="22.88671875" style="355" customWidth="1"/>
    <col min="13319" max="13319" width="18.5546875" style="355" customWidth="1"/>
    <col min="13320" max="13320" width="19.6640625" style="355" customWidth="1"/>
    <col min="13321" max="13321" width="19.33203125" style="355" customWidth="1"/>
    <col min="13322" max="13322" width="15" style="355" customWidth="1"/>
    <col min="13323" max="13323" width="19.33203125" style="355" customWidth="1"/>
    <col min="13324" max="13324" width="23.109375" style="355" customWidth="1"/>
    <col min="13325" max="13325" width="18" style="355" customWidth="1"/>
    <col min="13326" max="13326" width="22.5546875" style="355" customWidth="1"/>
    <col min="13327" max="13327" width="18" style="355" customWidth="1"/>
    <col min="13328" max="13328" width="17.6640625" style="355" customWidth="1"/>
    <col min="13329" max="13329" width="27.6640625" style="355" customWidth="1"/>
    <col min="13330" max="13330" width="12.6640625" style="355" customWidth="1"/>
    <col min="13331" max="13568" width="9" style="355"/>
    <col min="13569" max="13569" width="38.109375" style="355" customWidth="1"/>
    <col min="13570" max="13570" width="31.6640625" style="355" customWidth="1"/>
    <col min="13571" max="13571" width="26.109375" style="355" customWidth="1"/>
    <col min="13572" max="13572" width="27.33203125" style="355" customWidth="1"/>
    <col min="13573" max="13573" width="18.88671875" style="355" customWidth="1"/>
    <col min="13574" max="13574" width="22.88671875" style="355" customWidth="1"/>
    <col min="13575" max="13575" width="18.5546875" style="355" customWidth="1"/>
    <col min="13576" max="13576" width="19.6640625" style="355" customWidth="1"/>
    <col min="13577" max="13577" width="19.33203125" style="355" customWidth="1"/>
    <col min="13578" max="13578" width="15" style="355" customWidth="1"/>
    <col min="13579" max="13579" width="19.33203125" style="355" customWidth="1"/>
    <col min="13580" max="13580" width="23.109375" style="355" customWidth="1"/>
    <col min="13581" max="13581" width="18" style="355" customWidth="1"/>
    <col min="13582" max="13582" width="22.5546875" style="355" customWidth="1"/>
    <col min="13583" max="13583" width="18" style="355" customWidth="1"/>
    <col min="13584" max="13584" width="17.6640625" style="355" customWidth="1"/>
    <col min="13585" max="13585" width="27.6640625" style="355" customWidth="1"/>
    <col min="13586" max="13586" width="12.6640625" style="355" customWidth="1"/>
    <col min="13587" max="13824" width="9" style="355"/>
    <col min="13825" max="13825" width="38.109375" style="355" customWidth="1"/>
    <col min="13826" max="13826" width="31.6640625" style="355" customWidth="1"/>
    <col min="13827" max="13827" width="26.109375" style="355" customWidth="1"/>
    <col min="13828" max="13828" width="27.33203125" style="355" customWidth="1"/>
    <col min="13829" max="13829" width="18.88671875" style="355" customWidth="1"/>
    <col min="13830" max="13830" width="22.88671875" style="355" customWidth="1"/>
    <col min="13831" max="13831" width="18.5546875" style="355" customWidth="1"/>
    <col min="13832" max="13832" width="19.6640625" style="355" customWidth="1"/>
    <col min="13833" max="13833" width="19.33203125" style="355" customWidth="1"/>
    <col min="13834" max="13834" width="15" style="355" customWidth="1"/>
    <col min="13835" max="13835" width="19.33203125" style="355" customWidth="1"/>
    <col min="13836" max="13836" width="23.109375" style="355" customWidth="1"/>
    <col min="13837" max="13837" width="18" style="355" customWidth="1"/>
    <col min="13838" max="13838" width="22.5546875" style="355" customWidth="1"/>
    <col min="13839" max="13839" width="18" style="355" customWidth="1"/>
    <col min="13840" max="13840" width="17.6640625" style="355" customWidth="1"/>
    <col min="13841" max="13841" width="27.6640625" style="355" customWidth="1"/>
    <col min="13842" max="13842" width="12.6640625" style="355" customWidth="1"/>
    <col min="13843" max="14080" width="9" style="355"/>
    <col min="14081" max="14081" width="38.109375" style="355" customWidth="1"/>
    <col min="14082" max="14082" width="31.6640625" style="355" customWidth="1"/>
    <col min="14083" max="14083" width="26.109375" style="355" customWidth="1"/>
    <col min="14084" max="14084" width="27.33203125" style="355" customWidth="1"/>
    <col min="14085" max="14085" width="18.88671875" style="355" customWidth="1"/>
    <col min="14086" max="14086" width="22.88671875" style="355" customWidth="1"/>
    <col min="14087" max="14087" width="18.5546875" style="355" customWidth="1"/>
    <col min="14088" max="14088" width="19.6640625" style="355" customWidth="1"/>
    <col min="14089" max="14089" width="19.33203125" style="355" customWidth="1"/>
    <col min="14090" max="14090" width="15" style="355" customWidth="1"/>
    <col min="14091" max="14091" width="19.33203125" style="355" customWidth="1"/>
    <col min="14092" max="14092" width="23.109375" style="355" customWidth="1"/>
    <col min="14093" max="14093" width="18" style="355" customWidth="1"/>
    <col min="14094" max="14094" width="22.5546875" style="355" customWidth="1"/>
    <col min="14095" max="14095" width="18" style="355" customWidth="1"/>
    <col min="14096" max="14096" width="17.6640625" style="355" customWidth="1"/>
    <col min="14097" max="14097" width="27.6640625" style="355" customWidth="1"/>
    <col min="14098" max="14098" width="12.6640625" style="355" customWidth="1"/>
    <col min="14099" max="14336" width="9" style="355"/>
    <col min="14337" max="14337" width="38.109375" style="355" customWidth="1"/>
    <col min="14338" max="14338" width="31.6640625" style="355" customWidth="1"/>
    <col min="14339" max="14339" width="26.109375" style="355" customWidth="1"/>
    <col min="14340" max="14340" width="27.33203125" style="355" customWidth="1"/>
    <col min="14341" max="14341" width="18.88671875" style="355" customWidth="1"/>
    <col min="14342" max="14342" width="22.88671875" style="355" customWidth="1"/>
    <col min="14343" max="14343" width="18.5546875" style="355" customWidth="1"/>
    <col min="14344" max="14344" width="19.6640625" style="355" customWidth="1"/>
    <col min="14345" max="14345" width="19.33203125" style="355" customWidth="1"/>
    <col min="14346" max="14346" width="15" style="355" customWidth="1"/>
    <col min="14347" max="14347" width="19.33203125" style="355" customWidth="1"/>
    <col min="14348" max="14348" width="23.109375" style="355" customWidth="1"/>
    <col min="14349" max="14349" width="18" style="355" customWidth="1"/>
    <col min="14350" max="14350" width="22.5546875" style="355" customWidth="1"/>
    <col min="14351" max="14351" width="18" style="355" customWidth="1"/>
    <col min="14352" max="14352" width="17.6640625" style="355" customWidth="1"/>
    <col min="14353" max="14353" width="27.6640625" style="355" customWidth="1"/>
    <col min="14354" max="14354" width="12.6640625" style="355" customWidth="1"/>
    <col min="14355" max="14592" width="9" style="355"/>
    <col min="14593" max="14593" width="38.109375" style="355" customWidth="1"/>
    <col min="14594" max="14594" width="31.6640625" style="355" customWidth="1"/>
    <col min="14595" max="14595" width="26.109375" style="355" customWidth="1"/>
    <col min="14596" max="14596" width="27.33203125" style="355" customWidth="1"/>
    <col min="14597" max="14597" width="18.88671875" style="355" customWidth="1"/>
    <col min="14598" max="14598" width="22.88671875" style="355" customWidth="1"/>
    <col min="14599" max="14599" width="18.5546875" style="355" customWidth="1"/>
    <col min="14600" max="14600" width="19.6640625" style="355" customWidth="1"/>
    <col min="14601" max="14601" width="19.33203125" style="355" customWidth="1"/>
    <col min="14602" max="14602" width="15" style="355" customWidth="1"/>
    <col min="14603" max="14603" width="19.33203125" style="355" customWidth="1"/>
    <col min="14604" max="14604" width="23.109375" style="355" customWidth="1"/>
    <col min="14605" max="14605" width="18" style="355" customWidth="1"/>
    <col min="14606" max="14606" width="22.5546875" style="355" customWidth="1"/>
    <col min="14607" max="14607" width="18" style="355" customWidth="1"/>
    <col min="14608" max="14608" width="17.6640625" style="355" customWidth="1"/>
    <col min="14609" max="14609" width="27.6640625" style="355" customWidth="1"/>
    <col min="14610" max="14610" width="12.6640625" style="355" customWidth="1"/>
    <col min="14611" max="14848" width="9" style="355"/>
    <col min="14849" max="14849" width="38.109375" style="355" customWidth="1"/>
    <col min="14850" max="14850" width="31.6640625" style="355" customWidth="1"/>
    <col min="14851" max="14851" width="26.109375" style="355" customWidth="1"/>
    <col min="14852" max="14852" width="27.33203125" style="355" customWidth="1"/>
    <col min="14853" max="14853" width="18.88671875" style="355" customWidth="1"/>
    <col min="14854" max="14854" width="22.88671875" style="355" customWidth="1"/>
    <col min="14855" max="14855" width="18.5546875" style="355" customWidth="1"/>
    <col min="14856" max="14856" width="19.6640625" style="355" customWidth="1"/>
    <col min="14857" max="14857" width="19.33203125" style="355" customWidth="1"/>
    <col min="14858" max="14858" width="15" style="355" customWidth="1"/>
    <col min="14859" max="14859" width="19.33203125" style="355" customWidth="1"/>
    <col min="14860" max="14860" width="23.109375" style="355" customWidth="1"/>
    <col min="14861" max="14861" width="18" style="355" customWidth="1"/>
    <col min="14862" max="14862" width="22.5546875" style="355" customWidth="1"/>
    <col min="14863" max="14863" width="18" style="355" customWidth="1"/>
    <col min="14864" max="14864" width="17.6640625" style="355" customWidth="1"/>
    <col min="14865" max="14865" width="27.6640625" style="355" customWidth="1"/>
    <col min="14866" max="14866" width="12.6640625" style="355" customWidth="1"/>
    <col min="14867" max="15104" width="9" style="355"/>
    <col min="15105" max="15105" width="38.109375" style="355" customWidth="1"/>
    <col min="15106" max="15106" width="31.6640625" style="355" customWidth="1"/>
    <col min="15107" max="15107" width="26.109375" style="355" customWidth="1"/>
    <col min="15108" max="15108" width="27.33203125" style="355" customWidth="1"/>
    <col min="15109" max="15109" width="18.88671875" style="355" customWidth="1"/>
    <col min="15110" max="15110" width="22.88671875" style="355" customWidth="1"/>
    <col min="15111" max="15111" width="18.5546875" style="355" customWidth="1"/>
    <col min="15112" max="15112" width="19.6640625" style="355" customWidth="1"/>
    <col min="15113" max="15113" width="19.33203125" style="355" customWidth="1"/>
    <col min="15114" max="15114" width="15" style="355" customWidth="1"/>
    <col min="15115" max="15115" width="19.33203125" style="355" customWidth="1"/>
    <col min="15116" max="15116" width="23.109375" style="355" customWidth="1"/>
    <col min="15117" max="15117" width="18" style="355" customWidth="1"/>
    <col min="15118" max="15118" width="22.5546875" style="355" customWidth="1"/>
    <col min="15119" max="15119" width="18" style="355" customWidth="1"/>
    <col min="15120" max="15120" width="17.6640625" style="355" customWidth="1"/>
    <col min="15121" max="15121" width="27.6640625" style="355" customWidth="1"/>
    <col min="15122" max="15122" width="12.6640625" style="355" customWidth="1"/>
    <col min="15123" max="15360" width="9" style="355"/>
    <col min="15361" max="15361" width="38.109375" style="355" customWidth="1"/>
    <col min="15362" max="15362" width="31.6640625" style="355" customWidth="1"/>
    <col min="15363" max="15363" width="26.109375" style="355" customWidth="1"/>
    <col min="15364" max="15364" width="27.33203125" style="355" customWidth="1"/>
    <col min="15365" max="15365" width="18.88671875" style="355" customWidth="1"/>
    <col min="15366" max="15366" width="22.88671875" style="355" customWidth="1"/>
    <col min="15367" max="15367" width="18.5546875" style="355" customWidth="1"/>
    <col min="15368" max="15368" width="19.6640625" style="355" customWidth="1"/>
    <col min="15369" max="15369" width="19.33203125" style="355" customWidth="1"/>
    <col min="15370" max="15370" width="15" style="355" customWidth="1"/>
    <col min="15371" max="15371" width="19.33203125" style="355" customWidth="1"/>
    <col min="15372" max="15372" width="23.109375" style="355" customWidth="1"/>
    <col min="15373" max="15373" width="18" style="355" customWidth="1"/>
    <col min="15374" max="15374" width="22.5546875" style="355" customWidth="1"/>
    <col min="15375" max="15375" width="18" style="355" customWidth="1"/>
    <col min="15376" max="15376" width="17.6640625" style="355" customWidth="1"/>
    <col min="15377" max="15377" width="27.6640625" style="355" customWidth="1"/>
    <col min="15378" max="15378" width="12.6640625" style="355" customWidth="1"/>
    <col min="15379" max="15616" width="9" style="355"/>
    <col min="15617" max="15617" width="38.109375" style="355" customWidth="1"/>
    <col min="15618" max="15618" width="31.6640625" style="355" customWidth="1"/>
    <col min="15619" max="15619" width="26.109375" style="355" customWidth="1"/>
    <col min="15620" max="15620" width="27.33203125" style="355" customWidth="1"/>
    <col min="15621" max="15621" width="18.88671875" style="355" customWidth="1"/>
    <col min="15622" max="15622" width="22.88671875" style="355" customWidth="1"/>
    <col min="15623" max="15623" width="18.5546875" style="355" customWidth="1"/>
    <col min="15624" max="15624" width="19.6640625" style="355" customWidth="1"/>
    <col min="15625" max="15625" width="19.33203125" style="355" customWidth="1"/>
    <col min="15626" max="15626" width="15" style="355" customWidth="1"/>
    <col min="15627" max="15627" width="19.33203125" style="355" customWidth="1"/>
    <col min="15628" max="15628" width="23.109375" style="355" customWidth="1"/>
    <col min="15629" max="15629" width="18" style="355" customWidth="1"/>
    <col min="15630" max="15630" width="22.5546875" style="355" customWidth="1"/>
    <col min="15631" max="15631" width="18" style="355" customWidth="1"/>
    <col min="15632" max="15632" width="17.6640625" style="355" customWidth="1"/>
    <col min="15633" max="15633" width="27.6640625" style="355" customWidth="1"/>
    <col min="15634" max="15634" width="12.6640625" style="355" customWidth="1"/>
    <col min="15635" max="15872" width="9" style="355"/>
    <col min="15873" max="15873" width="38.109375" style="355" customWidth="1"/>
    <col min="15874" max="15874" width="31.6640625" style="355" customWidth="1"/>
    <col min="15875" max="15875" width="26.109375" style="355" customWidth="1"/>
    <col min="15876" max="15876" width="27.33203125" style="355" customWidth="1"/>
    <col min="15877" max="15877" width="18.88671875" style="355" customWidth="1"/>
    <col min="15878" max="15878" width="22.88671875" style="355" customWidth="1"/>
    <col min="15879" max="15879" width="18.5546875" style="355" customWidth="1"/>
    <col min="15880" max="15880" width="19.6640625" style="355" customWidth="1"/>
    <col min="15881" max="15881" width="19.33203125" style="355" customWidth="1"/>
    <col min="15882" max="15882" width="15" style="355" customWidth="1"/>
    <col min="15883" max="15883" width="19.33203125" style="355" customWidth="1"/>
    <col min="15884" max="15884" width="23.109375" style="355" customWidth="1"/>
    <col min="15885" max="15885" width="18" style="355" customWidth="1"/>
    <col min="15886" max="15886" width="22.5546875" style="355" customWidth="1"/>
    <col min="15887" max="15887" width="18" style="355" customWidth="1"/>
    <col min="15888" max="15888" width="17.6640625" style="355" customWidth="1"/>
    <col min="15889" max="15889" width="27.6640625" style="355" customWidth="1"/>
    <col min="15890" max="15890" width="12.6640625" style="355" customWidth="1"/>
    <col min="15891" max="16128" width="9" style="355"/>
    <col min="16129" max="16129" width="38.109375" style="355" customWidth="1"/>
    <col min="16130" max="16130" width="31.6640625" style="355" customWidth="1"/>
    <col min="16131" max="16131" width="26.109375" style="355" customWidth="1"/>
    <col min="16132" max="16132" width="27.33203125" style="355" customWidth="1"/>
    <col min="16133" max="16133" width="18.88671875" style="355" customWidth="1"/>
    <col min="16134" max="16134" width="22.88671875" style="355" customWidth="1"/>
    <col min="16135" max="16135" width="18.5546875" style="355" customWidth="1"/>
    <col min="16136" max="16136" width="19.6640625" style="355" customWidth="1"/>
    <col min="16137" max="16137" width="19.33203125" style="355" customWidth="1"/>
    <col min="16138" max="16138" width="15" style="355" customWidth="1"/>
    <col min="16139" max="16139" width="19.33203125" style="355" customWidth="1"/>
    <col min="16140" max="16140" width="23.109375" style="355" customWidth="1"/>
    <col min="16141" max="16141" width="18" style="355" customWidth="1"/>
    <col min="16142" max="16142" width="22.5546875" style="355" customWidth="1"/>
    <col min="16143" max="16143" width="18" style="355" customWidth="1"/>
    <col min="16144" max="16144" width="17.6640625" style="355" customWidth="1"/>
    <col min="16145" max="16145" width="27.6640625" style="355" customWidth="1"/>
    <col min="16146" max="16146" width="12.6640625" style="355" customWidth="1"/>
    <col min="16147" max="16384" width="9" style="355"/>
  </cols>
  <sheetData>
    <row r="1" spans="1:255" s="253" customFormat="1">
      <c r="A1" s="251" t="s">
        <v>52</v>
      </c>
      <c r="B1" s="251"/>
      <c r="C1" s="251"/>
      <c r="D1" s="251"/>
      <c r="E1" s="251"/>
      <c r="F1" s="251"/>
      <c r="G1" s="251"/>
      <c r="H1" s="251"/>
      <c r="I1" s="251"/>
      <c r="J1" s="251"/>
      <c r="K1" s="251"/>
      <c r="L1" s="251"/>
      <c r="M1" s="251"/>
      <c r="N1" s="251"/>
      <c r="O1" s="251"/>
      <c r="P1" s="251"/>
      <c r="Q1" s="251"/>
      <c r="R1" s="251"/>
      <c r="S1" s="251"/>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2"/>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2"/>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2"/>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2"/>
      <c r="HV1" s="252"/>
      <c r="HW1" s="252"/>
      <c r="HX1" s="252"/>
      <c r="HY1" s="252"/>
      <c r="HZ1" s="252"/>
      <c r="IA1" s="252"/>
      <c r="IB1" s="252"/>
      <c r="IC1" s="252"/>
      <c r="ID1" s="252"/>
      <c r="IE1" s="252"/>
      <c r="IF1" s="252"/>
      <c r="IG1" s="252"/>
      <c r="IH1" s="252"/>
      <c r="II1" s="252"/>
      <c r="IJ1" s="252"/>
      <c r="IK1" s="252"/>
      <c r="IL1" s="252"/>
      <c r="IM1" s="252"/>
      <c r="IN1" s="252"/>
      <c r="IO1" s="252"/>
      <c r="IP1" s="252"/>
      <c r="IQ1" s="252"/>
      <c r="IR1" s="252"/>
      <c r="IS1" s="252"/>
      <c r="IT1" s="252"/>
    </row>
    <row r="2" spans="1:255" s="253" customFormat="1">
      <c r="A2" s="254"/>
      <c r="B2" s="254"/>
      <c r="C2" s="252"/>
      <c r="D2" s="252"/>
      <c r="E2" s="252"/>
      <c r="F2" s="252"/>
      <c r="G2" s="255"/>
      <c r="H2" s="252"/>
      <c r="I2" s="256"/>
      <c r="J2" s="257"/>
      <c r="K2" s="258"/>
      <c r="L2" s="257"/>
      <c r="M2" s="258"/>
      <c r="N2" s="257"/>
      <c r="O2" s="258"/>
      <c r="P2" s="257"/>
      <c r="Q2" s="257"/>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252"/>
      <c r="FB2" s="252"/>
      <c r="FC2" s="252"/>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c r="GT2" s="252"/>
      <c r="GU2" s="252"/>
      <c r="GV2" s="252"/>
      <c r="GW2" s="252"/>
      <c r="GX2" s="252"/>
      <c r="GY2" s="252"/>
      <c r="GZ2" s="252"/>
      <c r="HA2" s="252"/>
      <c r="HB2" s="252"/>
      <c r="HC2" s="252"/>
      <c r="HD2" s="252"/>
      <c r="HE2" s="252"/>
      <c r="HF2" s="252"/>
      <c r="HG2" s="252"/>
      <c r="HH2" s="252"/>
      <c r="HI2" s="252"/>
      <c r="HJ2" s="252"/>
      <c r="HK2" s="252"/>
      <c r="HL2" s="252"/>
      <c r="HM2" s="252"/>
      <c r="HN2" s="252"/>
      <c r="HO2" s="252"/>
      <c r="HP2" s="252"/>
      <c r="HQ2" s="252"/>
      <c r="HR2" s="252"/>
      <c r="HS2" s="252"/>
      <c r="HT2" s="252"/>
      <c r="HU2" s="252"/>
      <c r="HV2" s="252"/>
      <c r="HW2" s="252"/>
      <c r="HX2" s="252"/>
      <c r="HY2" s="252"/>
      <c r="HZ2" s="252"/>
      <c r="IA2" s="252"/>
      <c r="IB2" s="252"/>
      <c r="IC2" s="252"/>
      <c r="ID2" s="252"/>
      <c r="IE2" s="252"/>
      <c r="IF2" s="252"/>
      <c r="IG2" s="252"/>
      <c r="IH2" s="252"/>
      <c r="II2" s="252"/>
      <c r="IJ2" s="252"/>
      <c r="IK2" s="252"/>
      <c r="IL2" s="252"/>
      <c r="IM2" s="252"/>
      <c r="IN2" s="252"/>
      <c r="IO2" s="252"/>
      <c r="IP2" s="252"/>
      <c r="IQ2" s="252"/>
      <c r="IR2" s="252"/>
      <c r="IS2" s="252"/>
      <c r="IT2" s="252"/>
    </row>
    <row r="3" spans="1:255" s="253" customFormat="1">
      <c r="A3" s="251" t="s">
        <v>554</v>
      </c>
      <c r="B3" s="251"/>
      <c r="C3" s="251"/>
      <c r="D3" s="251"/>
      <c r="E3" s="251"/>
      <c r="F3" s="251"/>
      <c r="G3" s="251"/>
      <c r="H3" s="251"/>
      <c r="I3" s="251"/>
      <c r="J3" s="251"/>
      <c r="K3" s="251"/>
      <c r="L3" s="251"/>
      <c r="M3" s="251"/>
      <c r="N3" s="251"/>
      <c r="O3" s="251"/>
      <c r="P3" s="251"/>
      <c r="Q3" s="251"/>
      <c r="R3" s="251"/>
      <c r="S3" s="251"/>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c r="HO3" s="252"/>
      <c r="HP3" s="252"/>
      <c r="HQ3" s="252"/>
      <c r="HR3" s="252"/>
      <c r="HS3" s="252"/>
      <c r="HT3" s="252"/>
      <c r="HU3" s="252"/>
      <c r="HV3" s="252"/>
      <c r="HW3" s="252"/>
      <c r="HX3" s="252"/>
      <c r="HY3" s="252"/>
      <c r="HZ3" s="252"/>
      <c r="IA3" s="252"/>
      <c r="IB3" s="252"/>
      <c r="IC3" s="252"/>
      <c r="ID3" s="252"/>
      <c r="IE3" s="252"/>
      <c r="IF3" s="252"/>
      <c r="IG3" s="252"/>
      <c r="IH3" s="252"/>
      <c r="II3" s="252"/>
      <c r="IJ3" s="252"/>
      <c r="IK3" s="252"/>
      <c r="IL3" s="252"/>
      <c r="IM3" s="252"/>
      <c r="IN3" s="252"/>
      <c r="IO3" s="252"/>
      <c r="IP3" s="252"/>
      <c r="IQ3" s="252"/>
      <c r="IR3" s="252"/>
      <c r="IS3" s="252"/>
      <c r="IT3" s="252"/>
    </row>
    <row r="4" spans="1:255" s="253" customFormat="1">
      <c r="A4" s="251" t="s">
        <v>53</v>
      </c>
      <c r="B4" s="251"/>
      <c r="C4" s="251"/>
      <c r="D4" s="251"/>
      <c r="E4" s="251"/>
      <c r="F4" s="251"/>
      <c r="G4" s="251"/>
      <c r="H4" s="251"/>
      <c r="I4" s="251"/>
      <c r="J4" s="251"/>
      <c r="K4" s="251"/>
      <c r="L4" s="251"/>
      <c r="M4" s="251"/>
      <c r="N4" s="251"/>
      <c r="O4" s="251"/>
      <c r="P4" s="251"/>
      <c r="Q4" s="251"/>
      <c r="R4" s="251"/>
      <c r="S4" s="251"/>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c r="FD4" s="252"/>
      <c r="FE4" s="252"/>
      <c r="FF4" s="252"/>
      <c r="FG4" s="252"/>
      <c r="FH4" s="252"/>
      <c r="FI4" s="252"/>
      <c r="FJ4" s="252"/>
      <c r="FK4" s="252"/>
      <c r="FL4" s="252"/>
      <c r="FM4" s="252"/>
      <c r="FN4" s="252"/>
      <c r="FO4" s="252"/>
      <c r="FP4" s="252"/>
      <c r="FQ4" s="252"/>
      <c r="FR4" s="252"/>
      <c r="FS4" s="252"/>
      <c r="FT4" s="252"/>
      <c r="FU4" s="252"/>
      <c r="FV4" s="252"/>
      <c r="FW4" s="252"/>
      <c r="FX4" s="252"/>
      <c r="FY4" s="252"/>
      <c r="FZ4" s="252"/>
      <c r="GA4" s="252"/>
      <c r="GB4" s="252"/>
      <c r="GC4" s="252"/>
      <c r="GD4" s="252"/>
      <c r="GE4" s="252"/>
      <c r="GF4" s="252"/>
      <c r="GG4" s="252"/>
      <c r="GH4" s="252"/>
      <c r="GI4" s="252"/>
      <c r="GJ4" s="252"/>
      <c r="GK4" s="252"/>
      <c r="GL4" s="252"/>
      <c r="GM4" s="252"/>
      <c r="GN4" s="252"/>
      <c r="GO4" s="252"/>
      <c r="GP4" s="252"/>
      <c r="GQ4" s="252"/>
      <c r="GR4" s="252"/>
      <c r="GS4" s="252"/>
      <c r="GT4" s="252"/>
      <c r="GU4" s="252"/>
      <c r="GV4" s="252"/>
      <c r="GW4" s="252"/>
      <c r="GX4" s="252"/>
      <c r="GY4" s="252"/>
      <c r="GZ4" s="252"/>
      <c r="HA4" s="252"/>
      <c r="HB4" s="252"/>
      <c r="HC4" s="252"/>
      <c r="HD4" s="252"/>
      <c r="HE4" s="252"/>
      <c r="HF4" s="252"/>
      <c r="HG4" s="252"/>
      <c r="HH4" s="252"/>
      <c r="HI4" s="252"/>
      <c r="HJ4" s="252"/>
      <c r="HK4" s="252"/>
      <c r="HL4" s="252"/>
      <c r="HM4" s="252"/>
      <c r="HN4" s="252"/>
      <c r="HO4" s="252"/>
      <c r="HP4" s="252"/>
      <c r="HQ4" s="252"/>
      <c r="HR4" s="252"/>
      <c r="HS4" s="252"/>
      <c r="HT4" s="252"/>
      <c r="HU4" s="252"/>
      <c r="HV4" s="252"/>
      <c r="HW4" s="252"/>
      <c r="HX4" s="252"/>
      <c r="HY4" s="252"/>
      <c r="HZ4" s="252"/>
      <c r="IA4" s="252"/>
      <c r="IB4" s="252"/>
      <c r="IC4" s="252"/>
      <c r="ID4" s="252"/>
      <c r="IE4" s="252"/>
      <c r="IF4" s="252"/>
      <c r="IG4" s="252"/>
      <c r="IH4" s="252"/>
      <c r="II4" s="252"/>
      <c r="IJ4" s="252"/>
      <c r="IK4" s="252"/>
      <c r="IL4" s="252"/>
      <c r="IM4" s="252"/>
      <c r="IN4" s="252"/>
      <c r="IO4" s="252"/>
      <c r="IP4" s="252"/>
      <c r="IQ4" s="252"/>
      <c r="IR4" s="252"/>
      <c r="IS4" s="252"/>
      <c r="IT4" s="252"/>
    </row>
    <row r="5" spans="1:255" s="253" customFormat="1">
      <c r="A5" s="254"/>
      <c r="B5" s="254"/>
      <c r="C5" s="252"/>
      <c r="D5" s="252"/>
      <c r="E5" s="252"/>
      <c r="F5" s="252"/>
      <c r="G5" s="256"/>
      <c r="H5" s="252"/>
      <c r="I5" s="256"/>
      <c r="J5" s="257"/>
      <c r="K5" s="258"/>
      <c r="L5" s="257"/>
      <c r="M5" s="258"/>
      <c r="N5" s="257"/>
      <c r="O5" s="258"/>
      <c r="P5" s="257"/>
      <c r="Q5" s="257"/>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2"/>
      <c r="EV5" s="252"/>
      <c r="EW5" s="252"/>
      <c r="EX5" s="252"/>
      <c r="EY5" s="252"/>
      <c r="EZ5" s="252"/>
      <c r="FA5" s="252"/>
      <c r="FB5" s="252"/>
      <c r="FC5" s="252"/>
      <c r="FD5" s="252"/>
      <c r="FE5" s="252"/>
      <c r="FF5" s="252"/>
      <c r="FG5" s="252"/>
      <c r="FH5" s="252"/>
      <c r="FI5" s="252"/>
      <c r="FJ5" s="252"/>
      <c r="FK5" s="252"/>
      <c r="FL5" s="252"/>
      <c r="FM5" s="252"/>
      <c r="FN5" s="252"/>
      <c r="FO5" s="252"/>
      <c r="FP5" s="252"/>
      <c r="FQ5" s="252"/>
      <c r="FR5" s="252"/>
      <c r="FS5" s="252"/>
      <c r="FT5" s="252"/>
      <c r="FU5" s="252"/>
      <c r="FV5" s="252"/>
      <c r="FW5" s="252"/>
      <c r="FX5" s="252"/>
      <c r="FY5" s="252"/>
      <c r="FZ5" s="252"/>
      <c r="GA5" s="252"/>
      <c r="GB5" s="252"/>
      <c r="GC5" s="252"/>
      <c r="GD5" s="252"/>
      <c r="GE5" s="252"/>
      <c r="GF5" s="252"/>
      <c r="GG5" s="252"/>
      <c r="GH5" s="252"/>
      <c r="GI5" s="252"/>
      <c r="GJ5" s="252"/>
      <c r="GK5" s="252"/>
      <c r="GL5" s="252"/>
      <c r="GM5" s="252"/>
      <c r="GN5" s="252"/>
      <c r="GO5" s="252"/>
      <c r="GP5" s="252"/>
      <c r="GQ5" s="252"/>
      <c r="GR5" s="252"/>
      <c r="GS5" s="252"/>
      <c r="GT5" s="252"/>
      <c r="GU5" s="252"/>
      <c r="GV5" s="252"/>
      <c r="GW5" s="252"/>
      <c r="GX5" s="252"/>
      <c r="GY5" s="252"/>
      <c r="GZ5" s="252"/>
      <c r="HA5" s="252"/>
      <c r="HB5" s="252"/>
      <c r="HC5" s="252"/>
      <c r="HD5" s="252"/>
      <c r="HE5" s="252"/>
      <c r="HF5" s="252"/>
      <c r="HG5" s="252"/>
      <c r="HH5" s="252"/>
      <c r="HI5" s="252"/>
      <c r="HJ5" s="252"/>
      <c r="HK5" s="252"/>
      <c r="HL5" s="252"/>
      <c r="HM5" s="252"/>
      <c r="HN5" s="252"/>
      <c r="HO5" s="252"/>
      <c r="HP5" s="252"/>
      <c r="HQ5" s="252"/>
      <c r="HR5" s="252"/>
      <c r="HS5" s="252"/>
      <c r="HT5" s="252"/>
      <c r="HU5" s="252"/>
      <c r="HV5" s="252"/>
      <c r="HW5" s="252"/>
      <c r="HX5" s="252"/>
      <c r="HY5" s="252"/>
      <c r="HZ5" s="252"/>
      <c r="IA5" s="252"/>
      <c r="IB5" s="252"/>
      <c r="IC5" s="252"/>
      <c r="ID5" s="252"/>
      <c r="IE5" s="252"/>
      <c r="IF5" s="252"/>
      <c r="IG5" s="252"/>
      <c r="IH5" s="252"/>
      <c r="II5" s="252"/>
      <c r="IJ5" s="252"/>
      <c r="IK5" s="252"/>
      <c r="IL5" s="252"/>
      <c r="IM5" s="252"/>
      <c r="IN5" s="252"/>
      <c r="IO5" s="252"/>
      <c r="IP5" s="252"/>
      <c r="IQ5" s="252"/>
      <c r="IR5" s="252"/>
      <c r="IS5" s="252"/>
      <c r="IT5" s="252"/>
    </row>
    <row r="6" spans="1:255" s="262" customFormat="1" ht="62.4">
      <c r="A6" s="161" t="s">
        <v>44</v>
      </c>
      <c r="B6" s="161" t="s">
        <v>3</v>
      </c>
      <c r="C6" s="161" t="s">
        <v>54</v>
      </c>
      <c r="D6" s="161" t="s">
        <v>55</v>
      </c>
      <c r="E6" s="161" t="s">
        <v>56</v>
      </c>
      <c r="F6" s="188">
        <v>2019</v>
      </c>
      <c r="G6" s="190"/>
      <c r="H6" s="188">
        <v>2020</v>
      </c>
      <c r="I6" s="190"/>
      <c r="J6" s="188">
        <v>2021</v>
      </c>
      <c r="K6" s="190"/>
      <c r="L6" s="188">
        <v>2022</v>
      </c>
      <c r="M6" s="190"/>
      <c r="N6" s="188">
        <v>2023</v>
      </c>
      <c r="O6" s="190"/>
      <c r="P6" s="161" t="s">
        <v>57</v>
      </c>
      <c r="Q6" s="259"/>
      <c r="R6" s="161" t="s">
        <v>58</v>
      </c>
      <c r="S6" s="161" t="s">
        <v>59</v>
      </c>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c r="IL6" s="260"/>
      <c r="IM6" s="260"/>
      <c r="IN6" s="260"/>
      <c r="IO6" s="260"/>
      <c r="IP6" s="260"/>
      <c r="IQ6" s="260"/>
      <c r="IR6" s="260"/>
      <c r="IS6" s="260"/>
      <c r="IT6" s="260"/>
      <c r="IU6" s="261"/>
    </row>
    <row r="7" spans="1:255" s="264" customFormat="1" ht="20.399999999999999" customHeight="1">
      <c r="A7" s="72"/>
      <c r="B7" s="72"/>
      <c r="C7" s="72"/>
      <c r="D7" s="72"/>
      <c r="E7" s="72"/>
      <c r="F7" s="263" t="s">
        <v>60</v>
      </c>
      <c r="G7" s="81" t="s">
        <v>61</v>
      </c>
      <c r="H7" s="263" t="s">
        <v>60</v>
      </c>
      <c r="I7" s="81" t="s">
        <v>61</v>
      </c>
      <c r="J7" s="263" t="s">
        <v>60</v>
      </c>
      <c r="K7" s="81" t="s">
        <v>61</v>
      </c>
      <c r="L7" s="263" t="s">
        <v>60</v>
      </c>
      <c r="M7" s="81" t="s">
        <v>61</v>
      </c>
      <c r="N7" s="263" t="s">
        <v>60</v>
      </c>
      <c r="O7" s="81" t="s">
        <v>61</v>
      </c>
      <c r="P7" s="263" t="s">
        <v>60</v>
      </c>
      <c r="Q7" s="263" t="s">
        <v>61</v>
      </c>
      <c r="R7" s="74"/>
      <c r="S7" s="74"/>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row>
    <row r="8" spans="1:255" s="264" customFormat="1" ht="39" customHeight="1">
      <c r="A8" s="265"/>
      <c r="B8" s="265"/>
      <c r="C8" s="265"/>
      <c r="D8" s="265"/>
      <c r="E8" s="265"/>
      <c r="F8" s="266"/>
      <c r="G8" s="267">
        <f>G9</f>
        <v>46202533750</v>
      </c>
      <c r="H8" s="266"/>
      <c r="I8" s="267">
        <f>I9</f>
        <v>47839984836</v>
      </c>
      <c r="J8" s="266"/>
      <c r="K8" s="268">
        <f>K9</f>
        <v>49831621440</v>
      </c>
      <c r="L8" s="266"/>
      <c r="M8" s="269">
        <f>M9</f>
        <v>48487694581</v>
      </c>
      <c r="N8" s="266"/>
      <c r="O8" s="269">
        <f>O9</f>
        <v>57213899621</v>
      </c>
      <c r="P8" s="266"/>
      <c r="Q8" s="270">
        <f>Q9</f>
        <v>249575734228</v>
      </c>
      <c r="R8" s="271"/>
      <c r="S8" s="271"/>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row>
    <row r="9" spans="1:255" s="261" customFormat="1" ht="63" customHeight="1">
      <c r="A9" s="272" t="s">
        <v>62</v>
      </c>
      <c r="B9" s="272"/>
      <c r="C9" s="272"/>
      <c r="D9" s="272" t="s">
        <v>7</v>
      </c>
      <c r="E9" s="273">
        <v>11.43</v>
      </c>
      <c r="F9" s="273">
        <v>11.88</v>
      </c>
      <c r="G9" s="274">
        <f>G15+G38+G50+G65+G68+G76+G94+G99+G114+G125+G139+G146+G156+G162+G166</f>
        <v>46202533750</v>
      </c>
      <c r="H9" s="275">
        <v>12.11</v>
      </c>
      <c r="I9" s="274">
        <f>I15+I38+I50+I76+I94+I99+I114+I125+I146+I156+I162</f>
        <v>47839984836</v>
      </c>
      <c r="J9" s="275">
        <v>12.33</v>
      </c>
      <c r="K9" s="274">
        <f>K15+K38+K50+K76+K94+K99+K114+K125+K146+K156+K162</f>
        <v>49831621440</v>
      </c>
      <c r="L9" s="273">
        <v>12.56</v>
      </c>
      <c r="M9" s="274">
        <f>M15+M38+M50+M76+M94+M99+M114+M124+M146+M156+M162</f>
        <v>48487694581</v>
      </c>
      <c r="N9" s="273">
        <v>12.78</v>
      </c>
      <c r="O9" s="274">
        <f>O15+O38+O50+O76+O94+O99+O114+O125+O146+O156+O162</f>
        <v>57213899621</v>
      </c>
      <c r="P9" s="273">
        <v>12.78</v>
      </c>
      <c r="Q9" s="276">
        <f>G9+I9+K9+M9+O9</f>
        <v>249575734228</v>
      </c>
      <c r="R9" s="272"/>
      <c r="S9" s="272"/>
      <c r="T9" s="260"/>
      <c r="U9" s="277"/>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c r="HP9" s="260"/>
      <c r="HQ9" s="260"/>
      <c r="HR9" s="260"/>
      <c r="HS9" s="260"/>
      <c r="HT9" s="260"/>
      <c r="HU9" s="260"/>
      <c r="HV9" s="260"/>
      <c r="HW9" s="260"/>
      <c r="HX9" s="260"/>
      <c r="HY9" s="260"/>
      <c r="HZ9" s="260"/>
      <c r="IA9" s="260"/>
      <c r="IB9" s="260"/>
      <c r="IC9" s="260"/>
      <c r="ID9" s="260"/>
      <c r="IE9" s="260"/>
      <c r="IF9" s="260"/>
      <c r="IG9" s="260"/>
      <c r="IH9" s="260"/>
      <c r="II9" s="260"/>
      <c r="IJ9" s="260"/>
      <c r="IK9" s="260"/>
      <c r="IL9" s="260"/>
      <c r="IM9" s="260"/>
      <c r="IN9" s="260"/>
      <c r="IO9" s="260"/>
      <c r="IP9" s="260"/>
      <c r="IQ9" s="260"/>
      <c r="IR9" s="260"/>
      <c r="IS9" s="260"/>
      <c r="IT9" s="260"/>
    </row>
    <row r="10" spans="1:255" s="261" customFormat="1" ht="15.6">
      <c r="A10" s="272"/>
      <c r="B10" s="278"/>
      <c r="C10" s="272"/>
      <c r="D10" s="272" t="s">
        <v>8</v>
      </c>
      <c r="E10" s="279">
        <v>15.03</v>
      </c>
      <c r="F10" s="279">
        <v>15.27</v>
      </c>
      <c r="G10" s="280"/>
      <c r="H10" s="273">
        <v>15.38</v>
      </c>
      <c r="I10" s="280"/>
      <c r="J10" s="281">
        <v>15.5</v>
      </c>
      <c r="K10" s="282"/>
      <c r="L10" s="279">
        <v>15.62</v>
      </c>
      <c r="M10" s="282"/>
      <c r="N10" s="279">
        <v>15.74</v>
      </c>
      <c r="O10" s="282"/>
      <c r="P10" s="279">
        <v>15.74</v>
      </c>
      <c r="Q10" s="279"/>
      <c r="R10" s="272"/>
      <c r="S10" s="272"/>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c r="IE10" s="260"/>
      <c r="IF10" s="260"/>
      <c r="IG10" s="260"/>
      <c r="IH10" s="260"/>
      <c r="II10" s="260"/>
      <c r="IJ10" s="260"/>
      <c r="IK10" s="260"/>
      <c r="IL10" s="260"/>
      <c r="IM10" s="260"/>
      <c r="IN10" s="260"/>
      <c r="IO10" s="260"/>
      <c r="IP10" s="260"/>
      <c r="IQ10" s="260"/>
      <c r="IR10" s="260"/>
      <c r="IS10" s="260"/>
      <c r="IT10" s="260"/>
    </row>
    <row r="11" spans="1:255" s="261" customFormat="1" ht="93.6">
      <c r="A11" s="283"/>
      <c r="B11" s="283" t="s">
        <v>10</v>
      </c>
      <c r="C11" s="283"/>
      <c r="D11" s="283" t="s">
        <v>63</v>
      </c>
      <c r="E11" s="284">
        <v>1</v>
      </c>
      <c r="F11" s="284">
        <v>1</v>
      </c>
      <c r="G11" s="285"/>
      <c r="H11" s="284">
        <v>1</v>
      </c>
      <c r="I11" s="285"/>
      <c r="J11" s="284">
        <v>1</v>
      </c>
      <c r="K11" s="285">
        <f>SUBTOTAL(9,K12:K123)</f>
        <v>49044335440</v>
      </c>
      <c r="L11" s="284">
        <v>1</v>
      </c>
      <c r="M11" s="285">
        <f>SUBTOTAL(9,M12:M123)</f>
        <v>46099688581</v>
      </c>
      <c r="N11" s="284">
        <v>1</v>
      </c>
      <c r="O11" s="285">
        <f>SUBTOTAL(9,O12:O123)</f>
        <v>44816789621</v>
      </c>
      <c r="P11" s="284">
        <v>1</v>
      </c>
      <c r="Q11" s="286"/>
      <c r="R11" s="286"/>
      <c r="S11" s="286"/>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c r="IE11" s="260"/>
      <c r="IF11" s="260"/>
      <c r="IG11" s="260"/>
      <c r="IH11" s="260"/>
      <c r="II11" s="260"/>
      <c r="IJ11" s="260"/>
      <c r="IK11" s="260"/>
      <c r="IL11" s="260"/>
      <c r="IM11" s="260"/>
      <c r="IN11" s="260"/>
      <c r="IO11" s="260"/>
      <c r="IP11" s="260"/>
      <c r="IQ11" s="260"/>
      <c r="IR11" s="260"/>
      <c r="IS11" s="260"/>
      <c r="IT11" s="260"/>
    </row>
    <row r="12" spans="1:255" s="261" customFormat="1" ht="19.95" customHeight="1">
      <c r="A12" s="283"/>
      <c r="B12" s="283"/>
      <c r="C12" s="283"/>
      <c r="D12" s="283" t="s">
        <v>64</v>
      </c>
      <c r="E12" s="287">
        <v>1</v>
      </c>
      <c r="F12" s="287">
        <v>1</v>
      </c>
      <c r="G12" s="288"/>
      <c r="H12" s="284">
        <v>1</v>
      </c>
      <c r="I12" s="288"/>
      <c r="J12" s="287">
        <v>1</v>
      </c>
      <c r="K12" s="289"/>
      <c r="L12" s="287">
        <v>1</v>
      </c>
      <c r="M12" s="289"/>
      <c r="N12" s="287">
        <v>1</v>
      </c>
      <c r="O12" s="289"/>
      <c r="P12" s="286"/>
      <c r="Q12" s="286"/>
      <c r="R12" s="283"/>
      <c r="S12" s="283"/>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c r="IE12" s="260"/>
      <c r="IF12" s="260"/>
      <c r="IG12" s="260"/>
      <c r="IH12" s="260"/>
      <c r="II12" s="260"/>
      <c r="IJ12" s="260"/>
      <c r="IK12" s="260"/>
      <c r="IL12" s="260"/>
      <c r="IM12" s="260"/>
      <c r="IN12" s="260"/>
      <c r="IO12" s="260"/>
      <c r="IP12" s="260"/>
      <c r="IQ12" s="260"/>
      <c r="IR12" s="260"/>
      <c r="IS12" s="260"/>
      <c r="IT12" s="260"/>
    </row>
    <row r="13" spans="1:255" s="261" customFormat="1" ht="19.95" customHeight="1">
      <c r="A13" s="283"/>
      <c r="B13" s="283"/>
      <c r="C13" s="283"/>
      <c r="D13" s="283" t="s">
        <v>13</v>
      </c>
      <c r="E13" s="290" t="s">
        <v>65</v>
      </c>
      <c r="F13" s="286">
        <v>77</v>
      </c>
      <c r="G13" s="289"/>
      <c r="H13" s="291" t="s">
        <v>14</v>
      </c>
      <c r="I13" s="289"/>
      <c r="J13" s="286">
        <v>78</v>
      </c>
      <c r="K13" s="289"/>
      <c r="L13" s="286" t="s">
        <v>15</v>
      </c>
      <c r="M13" s="289"/>
      <c r="N13" s="286">
        <v>79</v>
      </c>
      <c r="O13" s="289"/>
      <c r="P13" s="286"/>
      <c r="Q13" s="286"/>
      <c r="R13" s="283"/>
      <c r="S13" s="283"/>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c r="FN13" s="260"/>
      <c r="FO13" s="260"/>
      <c r="FP13" s="260"/>
      <c r="FQ13" s="260"/>
      <c r="FR13" s="260"/>
      <c r="FS13" s="260"/>
      <c r="FT13" s="260"/>
      <c r="FU13" s="260"/>
      <c r="FV13" s="260"/>
      <c r="FW13" s="260"/>
      <c r="FX13" s="260"/>
      <c r="FY13" s="260"/>
      <c r="FZ13" s="260"/>
      <c r="GA13" s="260"/>
      <c r="GB13" s="260"/>
      <c r="GC13" s="260"/>
      <c r="GD13" s="260"/>
      <c r="GE13" s="260"/>
      <c r="GF13" s="260"/>
      <c r="GG13" s="260"/>
      <c r="GH13" s="260"/>
      <c r="GI13" s="260"/>
      <c r="GJ13" s="260"/>
      <c r="GK13" s="260"/>
      <c r="GL13" s="260"/>
      <c r="GM13" s="260"/>
      <c r="GN13" s="260"/>
      <c r="GO13" s="260"/>
      <c r="GP13" s="260"/>
      <c r="GQ13" s="260"/>
      <c r="GR13" s="260"/>
      <c r="GS13" s="260"/>
      <c r="GT13" s="260"/>
      <c r="GU13" s="260"/>
      <c r="GV13" s="260"/>
      <c r="GW13" s="260"/>
      <c r="GX13" s="260"/>
      <c r="GY13" s="260"/>
      <c r="GZ13" s="260"/>
      <c r="HA13" s="260"/>
      <c r="HB13" s="260"/>
      <c r="HC13" s="260"/>
      <c r="HD13" s="260"/>
      <c r="HE13" s="260"/>
      <c r="HF13" s="260"/>
      <c r="HG13" s="260"/>
      <c r="HH13" s="260"/>
      <c r="HI13" s="260"/>
      <c r="HJ13" s="260"/>
      <c r="HK13" s="260"/>
      <c r="HL13" s="260"/>
      <c r="HM13" s="260"/>
      <c r="HN13" s="260"/>
      <c r="HO13" s="260"/>
      <c r="HP13" s="260"/>
      <c r="HQ13" s="260"/>
      <c r="HR13" s="260"/>
      <c r="HS13" s="260"/>
      <c r="HT13" s="260"/>
      <c r="HU13" s="260"/>
      <c r="HV13" s="260"/>
      <c r="HW13" s="260"/>
      <c r="HX13" s="260"/>
      <c r="HY13" s="260"/>
      <c r="HZ13" s="260"/>
      <c r="IA13" s="260"/>
      <c r="IB13" s="260"/>
      <c r="IC13" s="260"/>
      <c r="ID13" s="260"/>
      <c r="IE13" s="260"/>
      <c r="IF13" s="260"/>
      <c r="IG13" s="260"/>
      <c r="IH13" s="260"/>
      <c r="II13" s="260"/>
      <c r="IJ13" s="260"/>
      <c r="IK13" s="260"/>
      <c r="IL13" s="260"/>
      <c r="IM13" s="260"/>
      <c r="IN13" s="260"/>
      <c r="IO13" s="260"/>
      <c r="IP13" s="260"/>
      <c r="IQ13" s="260"/>
      <c r="IR13" s="260"/>
      <c r="IS13" s="260"/>
      <c r="IT13" s="260"/>
    </row>
    <row r="14" spans="1:255" s="261" customFormat="1" ht="19.95" customHeight="1">
      <c r="A14" s="283"/>
      <c r="B14" s="283"/>
      <c r="C14" s="283"/>
      <c r="D14" s="283" t="s">
        <v>16</v>
      </c>
      <c r="E14" s="290">
        <f>227.42/4</f>
        <v>56.854999999999997</v>
      </c>
      <c r="F14" s="286">
        <v>57</v>
      </c>
      <c r="G14" s="289"/>
      <c r="H14" s="291">
        <v>58</v>
      </c>
      <c r="I14" s="288"/>
      <c r="J14" s="286">
        <v>60</v>
      </c>
      <c r="K14" s="289"/>
      <c r="L14" s="286">
        <v>62</v>
      </c>
      <c r="M14" s="289"/>
      <c r="N14" s="292">
        <v>64</v>
      </c>
      <c r="O14" s="289"/>
      <c r="P14" s="286"/>
      <c r="Q14" s="286"/>
      <c r="R14" s="283"/>
      <c r="S14" s="283"/>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c r="FU14" s="260"/>
      <c r="FV14" s="260"/>
      <c r="FW14" s="260"/>
      <c r="FX14" s="260"/>
      <c r="FY14" s="260"/>
      <c r="FZ14" s="260"/>
      <c r="GA14" s="260"/>
      <c r="GB14" s="260"/>
      <c r="GC14" s="260"/>
      <c r="GD14" s="260"/>
      <c r="GE14" s="260"/>
      <c r="GF14" s="260"/>
      <c r="GG14" s="260"/>
      <c r="GH14" s="260"/>
      <c r="GI14" s="260"/>
      <c r="GJ14" s="260"/>
      <c r="GK14" s="260"/>
      <c r="GL14" s="260"/>
      <c r="GM14" s="260"/>
      <c r="GN14" s="260"/>
      <c r="GO14" s="260"/>
      <c r="GP14" s="260"/>
      <c r="GQ14" s="260"/>
      <c r="GR14" s="260"/>
      <c r="GS14" s="260"/>
      <c r="GT14" s="260"/>
      <c r="GU14" s="260"/>
      <c r="GV14" s="260"/>
      <c r="GW14" s="260"/>
      <c r="GX14" s="260"/>
      <c r="GY14" s="260"/>
      <c r="GZ14" s="260"/>
      <c r="HA14" s="260"/>
      <c r="HB14" s="260"/>
      <c r="HC14" s="260"/>
      <c r="HD14" s="260"/>
      <c r="HE14" s="260"/>
      <c r="HF14" s="260"/>
      <c r="HG14" s="260"/>
      <c r="HH14" s="260"/>
      <c r="HI14" s="260"/>
      <c r="HJ14" s="260"/>
      <c r="HK14" s="260"/>
      <c r="HL14" s="260"/>
      <c r="HM14" s="260"/>
      <c r="HN14" s="260"/>
      <c r="HO14" s="260"/>
      <c r="HP14" s="260"/>
      <c r="HQ14" s="260"/>
      <c r="HR14" s="260"/>
      <c r="HS14" s="260"/>
      <c r="HT14" s="260"/>
      <c r="HU14" s="260"/>
      <c r="HV14" s="260"/>
      <c r="HW14" s="260"/>
      <c r="HX14" s="260"/>
      <c r="HY14" s="260"/>
      <c r="HZ14" s="260"/>
      <c r="IA14" s="260"/>
      <c r="IB14" s="260"/>
      <c r="IC14" s="260"/>
      <c r="ID14" s="260"/>
      <c r="IE14" s="260"/>
      <c r="IF14" s="260"/>
      <c r="IG14" s="260"/>
      <c r="IH14" s="260"/>
      <c r="II14" s="260"/>
      <c r="IJ14" s="260"/>
      <c r="IK14" s="260"/>
      <c r="IL14" s="260"/>
      <c r="IM14" s="260"/>
      <c r="IN14" s="260"/>
      <c r="IO14" s="260"/>
      <c r="IP14" s="260"/>
      <c r="IQ14" s="260"/>
      <c r="IR14" s="260"/>
      <c r="IS14" s="260"/>
      <c r="IT14" s="260"/>
    </row>
    <row r="15" spans="1:255" s="261" customFormat="1" ht="31.2">
      <c r="A15" s="85"/>
      <c r="B15" s="85"/>
      <c r="C15" s="85" t="s">
        <v>66</v>
      </c>
      <c r="D15" s="293" t="s">
        <v>67</v>
      </c>
      <c r="E15" s="294">
        <v>1.0690999999999999</v>
      </c>
      <c r="F15" s="295">
        <v>1.0891</v>
      </c>
      <c r="G15" s="296">
        <f>SUBTOTAL(9,G16:G36)</f>
        <v>21219658000</v>
      </c>
      <c r="H15" s="297">
        <v>1.1091</v>
      </c>
      <c r="I15" s="298">
        <f>SUBTOTAL(9,I16:I32)</f>
        <v>13966942000</v>
      </c>
      <c r="J15" s="295">
        <v>1.1291</v>
      </c>
      <c r="K15" s="299">
        <f>SUBTOTAL(9,K16:K32)</f>
        <v>14181545281</v>
      </c>
      <c r="L15" s="295">
        <v>1.1491</v>
      </c>
      <c r="M15" s="299">
        <f>SUBTOTAL(9,M16:M32)</f>
        <v>14359484971</v>
      </c>
      <c r="N15" s="295">
        <v>1.1691</v>
      </c>
      <c r="O15" s="299">
        <f>SUBTOTAL(9,O16:O32)</f>
        <v>14587715377</v>
      </c>
      <c r="P15" s="295">
        <f>N15</f>
        <v>1.1691</v>
      </c>
      <c r="Q15" s="300">
        <f>G15+I15+K15+M15+O15</f>
        <v>78315345629</v>
      </c>
      <c r="R15" s="85"/>
      <c r="S15" s="85"/>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60"/>
      <c r="FL15" s="260"/>
      <c r="FM15" s="260"/>
      <c r="FN15" s="260"/>
      <c r="FO15" s="260"/>
      <c r="FP15" s="260"/>
      <c r="FQ15" s="260"/>
      <c r="FR15" s="260"/>
      <c r="FS15" s="260"/>
      <c r="FT15" s="260"/>
      <c r="FU15" s="260"/>
      <c r="FV15" s="260"/>
      <c r="FW15" s="260"/>
      <c r="FX15" s="260"/>
      <c r="FY15" s="260"/>
      <c r="FZ15" s="260"/>
      <c r="GA15" s="260"/>
      <c r="GB15" s="260"/>
      <c r="GC15" s="260"/>
      <c r="GD15" s="260"/>
      <c r="GE15" s="260"/>
      <c r="GF15" s="260"/>
      <c r="GG15" s="260"/>
      <c r="GH15" s="260"/>
      <c r="GI15" s="260"/>
      <c r="GJ15" s="260"/>
      <c r="GK15" s="260"/>
      <c r="GL15" s="260"/>
      <c r="GM15" s="260"/>
      <c r="GN15" s="260"/>
      <c r="GO15" s="260"/>
      <c r="GP15" s="260"/>
      <c r="GQ15" s="260"/>
      <c r="GR15" s="260"/>
      <c r="GS15" s="260"/>
      <c r="GT15" s="260"/>
      <c r="GU15" s="260"/>
      <c r="GV15" s="260"/>
      <c r="GW15" s="260"/>
      <c r="GX15" s="260"/>
      <c r="GY15" s="260"/>
      <c r="GZ15" s="260"/>
      <c r="HA15" s="260"/>
      <c r="HB15" s="260"/>
      <c r="HC15" s="260"/>
      <c r="HD15" s="260"/>
      <c r="HE15" s="260"/>
      <c r="HF15" s="260"/>
      <c r="HG15" s="260"/>
      <c r="HH15" s="260"/>
      <c r="HI15" s="260"/>
      <c r="HJ15" s="260"/>
      <c r="HK15" s="260"/>
      <c r="HL15" s="260"/>
      <c r="HM15" s="260"/>
      <c r="HN15" s="260"/>
      <c r="HO15" s="260"/>
      <c r="HP15" s="260"/>
      <c r="HQ15" s="260"/>
      <c r="HR15" s="260"/>
      <c r="HS15" s="260"/>
      <c r="HT15" s="260"/>
      <c r="HU15" s="260"/>
      <c r="HV15" s="260"/>
      <c r="HW15" s="260"/>
      <c r="HX15" s="260"/>
      <c r="HY15" s="260"/>
      <c r="HZ15" s="260"/>
      <c r="IA15" s="260"/>
      <c r="IB15" s="260"/>
      <c r="IC15" s="260"/>
      <c r="ID15" s="260"/>
      <c r="IE15" s="260"/>
      <c r="IF15" s="260"/>
      <c r="IG15" s="260"/>
      <c r="IH15" s="260"/>
      <c r="II15" s="260"/>
      <c r="IJ15" s="260"/>
      <c r="IK15" s="260"/>
      <c r="IL15" s="260"/>
      <c r="IM15" s="260"/>
      <c r="IN15" s="260"/>
      <c r="IO15" s="260"/>
      <c r="IP15" s="260"/>
      <c r="IQ15" s="260"/>
      <c r="IR15" s="260"/>
      <c r="IS15" s="260"/>
      <c r="IT15" s="260"/>
      <c r="IU15" s="264"/>
    </row>
    <row r="16" spans="1:255" s="261" customFormat="1" ht="20.399999999999999" customHeight="1">
      <c r="A16" s="85"/>
      <c r="B16" s="85"/>
      <c r="C16" s="85"/>
      <c r="D16" s="293" t="s">
        <v>68</v>
      </c>
      <c r="E16" s="294">
        <v>0.95299999999999996</v>
      </c>
      <c r="F16" s="295">
        <v>0.96799999999999997</v>
      </c>
      <c r="G16" s="296"/>
      <c r="H16" s="297">
        <v>0.97670000000000001</v>
      </c>
      <c r="I16" s="296"/>
      <c r="J16" s="295">
        <v>0.98540000000000005</v>
      </c>
      <c r="K16" s="301"/>
      <c r="L16" s="295">
        <v>0.99409999999999998</v>
      </c>
      <c r="M16" s="301"/>
      <c r="N16" s="302">
        <v>1</v>
      </c>
      <c r="O16" s="301"/>
      <c r="P16" s="295">
        <f t="shared" ref="P16:P18" si="0">N16</f>
        <v>1</v>
      </c>
      <c r="Q16" s="303"/>
      <c r="R16" s="85"/>
      <c r="S16" s="85"/>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260"/>
      <c r="EJ16" s="260"/>
      <c r="EK16" s="260"/>
      <c r="EL16" s="260"/>
      <c r="EM16" s="260"/>
      <c r="EN16" s="260"/>
      <c r="EO16" s="260"/>
      <c r="EP16" s="260"/>
      <c r="EQ16" s="260"/>
      <c r="ER16" s="260"/>
      <c r="ES16" s="260"/>
      <c r="ET16" s="260"/>
      <c r="EU16" s="260"/>
      <c r="EV16" s="260"/>
      <c r="EW16" s="260"/>
      <c r="EX16" s="260"/>
      <c r="EY16" s="260"/>
      <c r="EZ16" s="260"/>
      <c r="FA16" s="260"/>
      <c r="FB16" s="260"/>
      <c r="FC16" s="260"/>
      <c r="FD16" s="260"/>
      <c r="FE16" s="260"/>
      <c r="FF16" s="260"/>
      <c r="FG16" s="260"/>
      <c r="FH16" s="260"/>
      <c r="FI16" s="260"/>
      <c r="FJ16" s="260"/>
      <c r="FK16" s="260"/>
      <c r="FL16" s="260"/>
      <c r="FM16" s="260"/>
      <c r="FN16" s="260"/>
      <c r="FO16" s="260"/>
      <c r="FP16" s="260"/>
      <c r="FQ16" s="260"/>
      <c r="FR16" s="260"/>
      <c r="FS16" s="260"/>
      <c r="FT16" s="260"/>
      <c r="FU16" s="260"/>
      <c r="FV16" s="260"/>
      <c r="FW16" s="260"/>
      <c r="FX16" s="260"/>
      <c r="FY16" s="260"/>
      <c r="FZ16" s="260"/>
      <c r="GA16" s="260"/>
      <c r="GB16" s="260"/>
      <c r="GC16" s="260"/>
      <c r="GD16" s="260"/>
      <c r="GE16" s="260"/>
      <c r="GF16" s="260"/>
      <c r="GG16" s="260"/>
      <c r="GH16" s="260"/>
      <c r="GI16" s="260"/>
      <c r="GJ16" s="260"/>
      <c r="GK16" s="260"/>
      <c r="GL16" s="260"/>
      <c r="GM16" s="260"/>
      <c r="GN16" s="260"/>
      <c r="GO16" s="260"/>
      <c r="GP16" s="260"/>
      <c r="GQ16" s="260"/>
      <c r="GR16" s="260"/>
      <c r="GS16" s="260"/>
      <c r="GT16" s="260"/>
      <c r="GU16" s="260"/>
      <c r="GV16" s="260"/>
      <c r="GW16" s="260"/>
      <c r="GX16" s="260"/>
      <c r="GY16" s="260"/>
      <c r="GZ16" s="260"/>
      <c r="HA16" s="260"/>
      <c r="HB16" s="260"/>
      <c r="HC16" s="260"/>
      <c r="HD16" s="260"/>
      <c r="HE16" s="260"/>
      <c r="HF16" s="260"/>
      <c r="HG16" s="260"/>
      <c r="HH16" s="260"/>
      <c r="HI16" s="260"/>
      <c r="HJ16" s="260"/>
      <c r="HK16" s="260"/>
      <c r="HL16" s="260"/>
      <c r="HM16" s="260"/>
      <c r="HN16" s="260"/>
      <c r="HO16" s="260"/>
      <c r="HP16" s="260"/>
      <c r="HQ16" s="260"/>
      <c r="HR16" s="260"/>
      <c r="HS16" s="260"/>
      <c r="HT16" s="260"/>
      <c r="HU16" s="260"/>
      <c r="HV16" s="260"/>
      <c r="HW16" s="260"/>
      <c r="HX16" s="260"/>
      <c r="HY16" s="260"/>
      <c r="HZ16" s="260"/>
      <c r="IA16" s="260"/>
      <c r="IB16" s="260"/>
      <c r="IC16" s="260"/>
      <c r="ID16" s="260"/>
      <c r="IE16" s="260"/>
      <c r="IF16" s="260"/>
      <c r="IG16" s="260"/>
      <c r="IH16" s="260"/>
      <c r="II16" s="260"/>
      <c r="IJ16" s="260"/>
      <c r="IK16" s="260"/>
      <c r="IL16" s="260"/>
      <c r="IM16" s="260"/>
      <c r="IN16" s="260"/>
      <c r="IO16" s="260"/>
      <c r="IP16" s="260"/>
      <c r="IQ16" s="260"/>
      <c r="IR16" s="260"/>
      <c r="IS16" s="260"/>
      <c r="IT16" s="260"/>
    </row>
    <row r="17" spans="1:254" s="261" customFormat="1" ht="20.399999999999999" customHeight="1">
      <c r="A17" s="85"/>
      <c r="B17" s="85"/>
      <c r="C17" s="85"/>
      <c r="D17" s="293" t="s">
        <v>69</v>
      </c>
      <c r="E17" s="294">
        <v>1.0256000000000001</v>
      </c>
      <c r="F17" s="295">
        <v>1.0289999999999999</v>
      </c>
      <c r="G17" s="296"/>
      <c r="H17" s="297">
        <v>1.0357000000000001</v>
      </c>
      <c r="I17" s="296"/>
      <c r="J17" s="295">
        <v>1.0423</v>
      </c>
      <c r="K17" s="301"/>
      <c r="L17" s="295">
        <v>1.0489999999999999</v>
      </c>
      <c r="M17" s="301"/>
      <c r="N17" s="295">
        <v>1.0557000000000001</v>
      </c>
      <c r="O17" s="301"/>
      <c r="P17" s="295">
        <f t="shared" si="0"/>
        <v>1.0557000000000001</v>
      </c>
      <c r="Q17" s="303"/>
      <c r="R17" s="85"/>
      <c r="S17" s="85"/>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0"/>
      <c r="EJ17" s="260"/>
      <c r="EK17" s="260"/>
      <c r="EL17" s="260"/>
      <c r="EM17" s="260"/>
      <c r="EN17" s="260"/>
      <c r="EO17" s="260"/>
      <c r="EP17" s="260"/>
      <c r="EQ17" s="260"/>
      <c r="ER17" s="260"/>
      <c r="ES17" s="260"/>
      <c r="ET17" s="260"/>
      <c r="EU17" s="260"/>
      <c r="EV17" s="260"/>
      <c r="EW17" s="260"/>
      <c r="EX17" s="260"/>
      <c r="EY17" s="260"/>
      <c r="EZ17" s="260"/>
      <c r="FA17" s="260"/>
      <c r="FB17" s="260"/>
      <c r="FC17" s="260"/>
      <c r="FD17" s="260"/>
      <c r="FE17" s="260"/>
      <c r="FF17" s="260"/>
      <c r="FG17" s="260"/>
      <c r="FH17" s="260"/>
      <c r="FI17" s="260"/>
      <c r="FJ17" s="260"/>
      <c r="FK17" s="260"/>
      <c r="FL17" s="260"/>
      <c r="FM17" s="260"/>
      <c r="FN17" s="260"/>
      <c r="FO17" s="260"/>
      <c r="FP17" s="260"/>
      <c r="FQ17" s="260"/>
      <c r="FR17" s="260"/>
      <c r="FS17" s="260"/>
      <c r="FT17" s="260"/>
      <c r="FU17" s="260"/>
      <c r="FV17" s="260"/>
      <c r="FW17" s="260"/>
      <c r="FX17" s="260"/>
      <c r="FY17" s="260"/>
      <c r="FZ17" s="260"/>
      <c r="GA17" s="260"/>
      <c r="GB17" s="260"/>
      <c r="GC17" s="260"/>
      <c r="GD17" s="260"/>
      <c r="GE17" s="260"/>
      <c r="GF17" s="260"/>
      <c r="GG17" s="260"/>
      <c r="GH17" s="260"/>
      <c r="GI17" s="260"/>
      <c r="GJ17" s="260"/>
      <c r="GK17" s="260"/>
      <c r="GL17" s="260"/>
      <c r="GM17" s="260"/>
      <c r="GN17" s="260"/>
      <c r="GO17" s="260"/>
      <c r="GP17" s="260"/>
      <c r="GQ17" s="260"/>
      <c r="GR17" s="260"/>
      <c r="GS17" s="260"/>
      <c r="GT17" s="260"/>
      <c r="GU17" s="260"/>
      <c r="GV17" s="260"/>
      <c r="GW17" s="260"/>
      <c r="GX17" s="260"/>
      <c r="GY17" s="260"/>
      <c r="GZ17" s="260"/>
      <c r="HA17" s="260"/>
      <c r="HB17" s="260"/>
      <c r="HC17" s="260"/>
      <c r="HD17" s="260"/>
      <c r="HE17" s="260"/>
      <c r="HF17" s="260"/>
      <c r="HG17" s="260"/>
      <c r="HH17" s="260"/>
      <c r="HI17" s="260"/>
      <c r="HJ17" s="260"/>
      <c r="HK17" s="260"/>
      <c r="HL17" s="260"/>
      <c r="HM17" s="260"/>
      <c r="HN17" s="260"/>
      <c r="HO17" s="260"/>
      <c r="HP17" s="260"/>
      <c r="HQ17" s="260"/>
      <c r="HR17" s="260"/>
      <c r="HS17" s="260"/>
      <c r="HT17" s="260"/>
      <c r="HU17" s="260"/>
      <c r="HV17" s="260"/>
      <c r="HW17" s="260"/>
      <c r="HX17" s="260"/>
      <c r="HY17" s="260"/>
      <c r="HZ17" s="260"/>
      <c r="IA17" s="260"/>
      <c r="IB17" s="260"/>
      <c r="IC17" s="260"/>
      <c r="ID17" s="260"/>
      <c r="IE17" s="260"/>
      <c r="IF17" s="260"/>
      <c r="IG17" s="260"/>
      <c r="IH17" s="260"/>
      <c r="II17" s="260"/>
      <c r="IJ17" s="260"/>
      <c r="IK17" s="260"/>
      <c r="IL17" s="260"/>
      <c r="IM17" s="260"/>
      <c r="IN17" s="260"/>
      <c r="IO17" s="260"/>
      <c r="IP17" s="260"/>
      <c r="IQ17" s="260"/>
      <c r="IR17" s="260"/>
      <c r="IS17" s="260"/>
      <c r="IT17" s="260"/>
    </row>
    <row r="18" spans="1:254" s="261" customFormat="1" ht="20.399999999999999" customHeight="1">
      <c r="A18" s="85"/>
      <c r="B18" s="85"/>
      <c r="C18" s="85"/>
      <c r="D18" s="293" t="s">
        <v>70</v>
      </c>
      <c r="E18" s="294">
        <v>0.81069999999999998</v>
      </c>
      <c r="F18" s="295">
        <v>0.82069999999999999</v>
      </c>
      <c r="G18" s="296"/>
      <c r="H18" s="295">
        <v>0.83069999999999999</v>
      </c>
      <c r="I18" s="296"/>
      <c r="J18" s="295">
        <v>0.8407</v>
      </c>
      <c r="K18" s="301"/>
      <c r="L18" s="295">
        <v>0.85070000000000001</v>
      </c>
      <c r="M18" s="301"/>
      <c r="N18" s="295">
        <v>0.86070000000000002</v>
      </c>
      <c r="O18" s="301"/>
      <c r="P18" s="295">
        <f t="shared" si="0"/>
        <v>0.86070000000000002</v>
      </c>
      <c r="Q18" s="303"/>
      <c r="R18" s="85"/>
      <c r="S18" s="85"/>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c r="DR18" s="260"/>
      <c r="DS18" s="260"/>
      <c r="DT18" s="260"/>
      <c r="DU18" s="260"/>
      <c r="DV18" s="260"/>
      <c r="DW18" s="260"/>
      <c r="DX18" s="260"/>
      <c r="DY18" s="260"/>
      <c r="DZ18" s="260"/>
      <c r="EA18" s="260"/>
      <c r="EB18" s="260"/>
      <c r="EC18" s="260"/>
      <c r="ED18" s="260"/>
      <c r="EE18" s="260"/>
      <c r="EF18" s="260"/>
      <c r="EG18" s="260"/>
      <c r="EH18" s="260"/>
      <c r="EI18" s="260"/>
      <c r="EJ18" s="260"/>
      <c r="EK18" s="260"/>
      <c r="EL18" s="260"/>
      <c r="EM18" s="260"/>
      <c r="EN18" s="260"/>
      <c r="EO18" s="260"/>
      <c r="EP18" s="260"/>
      <c r="EQ18" s="260"/>
      <c r="ER18" s="260"/>
      <c r="ES18" s="260"/>
      <c r="ET18" s="260"/>
      <c r="EU18" s="260"/>
      <c r="EV18" s="260"/>
      <c r="EW18" s="260"/>
      <c r="EX18" s="260"/>
      <c r="EY18" s="260"/>
      <c r="EZ18" s="260"/>
      <c r="FA18" s="260"/>
      <c r="FB18" s="260"/>
      <c r="FC18" s="260"/>
      <c r="FD18" s="260"/>
      <c r="FE18" s="260"/>
      <c r="FF18" s="260"/>
      <c r="FG18" s="260"/>
      <c r="FH18" s="260"/>
      <c r="FI18" s="260"/>
      <c r="FJ18" s="260"/>
      <c r="FK18" s="260"/>
      <c r="FL18" s="260"/>
      <c r="FM18" s="260"/>
      <c r="FN18" s="260"/>
      <c r="FO18" s="260"/>
      <c r="FP18" s="260"/>
      <c r="FQ18" s="260"/>
      <c r="FR18" s="260"/>
      <c r="FS18" s="260"/>
      <c r="FT18" s="260"/>
      <c r="FU18" s="260"/>
      <c r="FV18" s="260"/>
      <c r="FW18" s="260"/>
      <c r="FX18" s="260"/>
      <c r="FY18" s="260"/>
      <c r="FZ18" s="260"/>
      <c r="GA18" s="260"/>
      <c r="GB18" s="260"/>
      <c r="GC18" s="260"/>
      <c r="GD18" s="260"/>
      <c r="GE18" s="260"/>
      <c r="GF18" s="260"/>
      <c r="GG18" s="260"/>
      <c r="GH18" s="260"/>
      <c r="GI18" s="260"/>
      <c r="GJ18" s="260"/>
      <c r="GK18" s="260"/>
      <c r="GL18" s="260"/>
      <c r="GM18" s="260"/>
      <c r="GN18" s="260"/>
      <c r="GO18" s="260"/>
      <c r="GP18" s="260"/>
      <c r="GQ18" s="260"/>
      <c r="GR18" s="260"/>
      <c r="GS18" s="260"/>
      <c r="GT18" s="260"/>
      <c r="GU18" s="260"/>
      <c r="GV18" s="260"/>
      <c r="GW18" s="260"/>
      <c r="GX18" s="260"/>
      <c r="GY18" s="260"/>
      <c r="GZ18" s="260"/>
      <c r="HA18" s="260"/>
      <c r="HB18" s="260"/>
      <c r="HC18" s="260"/>
      <c r="HD18" s="260"/>
      <c r="HE18" s="260"/>
      <c r="HF18" s="260"/>
      <c r="HG18" s="260"/>
      <c r="HH18" s="260"/>
      <c r="HI18" s="260"/>
      <c r="HJ18" s="260"/>
      <c r="HK18" s="260"/>
      <c r="HL18" s="260"/>
      <c r="HM18" s="260"/>
      <c r="HN18" s="260"/>
      <c r="HO18" s="260"/>
      <c r="HP18" s="260"/>
      <c r="HQ18" s="260"/>
      <c r="HR18" s="260"/>
      <c r="HS18" s="260"/>
      <c r="HT18" s="260"/>
      <c r="HU18" s="260"/>
      <c r="HV18" s="260"/>
      <c r="HW18" s="260"/>
      <c r="HX18" s="260"/>
      <c r="HY18" s="260"/>
      <c r="HZ18" s="260"/>
      <c r="IA18" s="260"/>
      <c r="IB18" s="260"/>
      <c r="IC18" s="260"/>
      <c r="ID18" s="260"/>
      <c r="IE18" s="260"/>
      <c r="IF18" s="260"/>
      <c r="IG18" s="260"/>
      <c r="IH18" s="260"/>
      <c r="II18" s="260"/>
      <c r="IJ18" s="260"/>
      <c r="IK18" s="260"/>
      <c r="IL18" s="260"/>
      <c r="IM18" s="260"/>
      <c r="IN18" s="260"/>
      <c r="IO18" s="260"/>
      <c r="IP18" s="260"/>
      <c r="IQ18" s="260"/>
      <c r="IR18" s="260"/>
      <c r="IS18" s="260"/>
      <c r="IT18" s="260"/>
    </row>
    <row r="19" spans="1:254" s="305" customFormat="1" ht="45.6" customHeight="1" thickBot="1">
      <c r="A19" s="98"/>
      <c r="B19" s="98"/>
      <c r="C19" s="244" t="s">
        <v>71</v>
      </c>
      <c r="D19" s="98" t="s">
        <v>72</v>
      </c>
      <c r="E19" s="99" t="s">
        <v>73</v>
      </c>
      <c r="F19" s="99" t="s">
        <v>73</v>
      </c>
      <c r="G19" s="100">
        <v>45000000</v>
      </c>
      <c r="H19" s="99" t="s">
        <v>73</v>
      </c>
      <c r="I19" s="100"/>
      <c r="J19" s="99" t="s">
        <v>73</v>
      </c>
      <c r="K19" s="241">
        <v>46125000</v>
      </c>
      <c r="L19" s="99" t="s">
        <v>73</v>
      </c>
      <c r="M19" s="241">
        <v>47278125</v>
      </c>
      <c r="N19" s="99" t="s">
        <v>73</v>
      </c>
      <c r="O19" s="241">
        <f>G19*200%</f>
        <v>90000000</v>
      </c>
      <c r="P19" s="99"/>
      <c r="Q19" s="304">
        <f>G19+I19+K19+M19+O19</f>
        <v>228403125</v>
      </c>
      <c r="R19" s="98"/>
      <c r="S19" s="98"/>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2"/>
      <c r="GE19" s="242"/>
      <c r="GF19" s="242"/>
      <c r="GG19" s="242"/>
      <c r="GH19" s="242"/>
      <c r="GI19" s="242"/>
      <c r="GJ19" s="242"/>
      <c r="GK19" s="242"/>
      <c r="GL19" s="242"/>
      <c r="GM19" s="242"/>
      <c r="GN19" s="242"/>
      <c r="GO19" s="242"/>
      <c r="GP19" s="242"/>
      <c r="GQ19" s="242"/>
      <c r="GR19" s="242"/>
      <c r="GS19" s="242"/>
      <c r="GT19" s="242"/>
      <c r="GU19" s="242"/>
      <c r="GV19" s="242"/>
      <c r="GW19" s="242"/>
      <c r="GX19" s="242"/>
      <c r="GY19" s="242"/>
      <c r="GZ19" s="242"/>
      <c r="HA19" s="242"/>
      <c r="HB19" s="242"/>
      <c r="HC19" s="242"/>
      <c r="HD19" s="242"/>
      <c r="HE19" s="242"/>
      <c r="HF19" s="242"/>
      <c r="HG19" s="242"/>
      <c r="HH19" s="242"/>
      <c r="HI19" s="242"/>
      <c r="HJ19" s="242"/>
      <c r="HK19" s="242"/>
      <c r="HL19" s="242"/>
      <c r="HM19" s="242"/>
      <c r="HN19" s="242"/>
      <c r="HO19" s="242"/>
      <c r="HP19" s="242"/>
      <c r="HQ19" s="242"/>
      <c r="HR19" s="242"/>
      <c r="HS19" s="242"/>
      <c r="HT19" s="242"/>
      <c r="HU19" s="242"/>
      <c r="HV19" s="242"/>
      <c r="HW19" s="242"/>
      <c r="HX19" s="242"/>
      <c r="HY19" s="242"/>
      <c r="HZ19" s="242"/>
      <c r="IA19" s="242"/>
      <c r="IB19" s="242"/>
      <c r="IC19" s="242"/>
      <c r="ID19" s="242"/>
      <c r="IE19" s="242"/>
      <c r="IF19" s="242"/>
      <c r="IG19" s="242"/>
      <c r="IH19" s="242"/>
      <c r="II19" s="242"/>
      <c r="IJ19" s="242"/>
      <c r="IK19" s="242"/>
      <c r="IL19" s="242"/>
      <c r="IM19" s="242"/>
      <c r="IN19" s="242"/>
      <c r="IO19" s="242"/>
      <c r="IP19" s="242"/>
      <c r="IQ19" s="242"/>
      <c r="IR19" s="242"/>
      <c r="IS19" s="242"/>
      <c r="IT19" s="242"/>
    </row>
    <row r="20" spans="1:254" s="305" customFormat="1" ht="195.6" customHeight="1" thickBot="1">
      <c r="A20" s="98"/>
      <c r="B20" s="98"/>
      <c r="C20" s="244" t="s">
        <v>74</v>
      </c>
      <c r="D20" s="306" t="s">
        <v>451</v>
      </c>
      <c r="E20" s="306" t="s">
        <v>454</v>
      </c>
      <c r="F20" s="306" t="s">
        <v>454</v>
      </c>
      <c r="G20" s="100">
        <v>2351125000</v>
      </c>
      <c r="H20" s="306" t="s">
        <v>454</v>
      </c>
      <c r="I20" s="100">
        <f>G20*100%</f>
        <v>2351125000</v>
      </c>
      <c r="J20" s="306" t="s">
        <v>454</v>
      </c>
      <c r="K20" s="241">
        <f>G20*100%</f>
        <v>2351125000</v>
      </c>
      <c r="L20" s="306" t="s">
        <v>454</v>
      </c>
      <c r="M20" s="241">
        <f>G20*100%</f>
        <v>2351125000</v>
      </c>
      <c r="N20" s="306" t="s">
        <v>454</v>
      </c>
      <c r="O20" s="241">
        <v>2351125000</v>
      </c>
      <c r="P20" s="99"/>
      <c r="Q20" s="304">
        <f>G20+I20+K20+M20+O20</f>
        <v>11755625000</v>
      </c>
      <c r="R20" s="98"/>
      <c r="S20" s="98"/>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c r="FM20" s="242"/>
      <c r="FN20" s="242"/>
      <c r="FO20" s="242"/>
      <c r="FP20" s="242"/>
      <c r="FQ20" s="242"/>
      <c r="FR20" s="242"/>
      <c r="FS20" s="242"/>
      <c r="FT20" s="242"/>
      <c r="FU20" s="242"/>
      <c r="FV20" s="242"/>
      <c r="FW20" s="242"/>
      <c r="FX20" s="242"/>
      <c r="FY20" s="242"/>
      <c r="FZ20" s="242"/>
      <c r="GA20" s="242"/>
      <c r="GB20" s="242"/>
      <c r="GC20" s="242"/>
      <c r="GD20" s="242"/>
      <c r="GE20" s="242"/>
      <c r="GF20" s="242"/>
      <c r="GG20" s="242"/>
      <c r="GH20" s="242"/>
      <c r="GI20" s="242"/>
      <c r="GJ20" s="242"/>
      <c r="GK20" s="242"/>
      <c r="GL20" s="242"/>
      <c r="GM20" s="242"/>
      <c r="GN20" s="242"/>
      <c r="GO20" s="242"/>
      <c r="GP20" s="242"/>
      <c r="GQ20" s="242"/>
      <c r="GR20" s="242"/>
      <c r="GS20" s="242"/>
      <c r="GT20" s="242"/>
      <c r="GU20" s="242"/>
      <c r="GV20" s="242"/>
      <c r="GW20" s="242"/>
      <c r="GX20" s="242"/>
      <c r="GY20" s="242"/>
      <c r="GZ20" s="242"/>
      <c r="HA20" s="242"/>
      <c r="HB20" s="242"/>
      <c r="HC20" s="242"/>
      <c r="HD20" s="242"/>
      <c r="HE20" s="242"/>
      <c r="HF20" s="242"/>
      <c r="HG20" s="242"/>
      <c r="HH20" s="242"/>
      <c r="HI20" s="242"/>
      <c r="HJ20" s="242"/>
      <c r="HK20" s="242"/>
      <c r="HL20" s="242"/>
      <c r="HM20" s="242"/>
      <c r="HN20" s="242"/>
      <c r="HO20" s="242"/>
      <c r="HP20" s="242"/>
      <c r="HQ20" s="242"/>
      <c r="HR20" s="242"/>
      <c r="HS20" s="242"/>
      <c r="HT20" s="242"/>
      <c r="HU20" s="242"/>
      <c r="HV20" s="242"/>
      <c r="HW20" s="242"/>
      <c r="HX20" s="242"/>
      <c r="HY20" s="242"/>
      <c r="HZ20" s="242"/>
      <c r="IA20" s="242"/>
      <c r="IB20" s="242"/>
      <c r="IC20" s="242"/>
      <c r="ID20" s="242"/>
      <c r="IE20" s="242"/>
      <c r="IF20" s="242"/>
      <c r="IG20" s="242"/>
      <c r="IH20" s="242"/>
      <c r="II20" s="242"/>
      <c r="IJ20" s="242"/>
      <c r="IK20" s="242"/>
      <c r="IL20" s="242"/>
      <c r="IM20" s="242"/>
      <c r="IN20" s="242"/>
      <c r="IO20" s="242"/>
      <c r="IP20" s="242"/>
      <c r="IQ20" s="242"/>
      <c r="IR20" s="242"/>
      <c r="IS20" s="242"/>
      <c r="IT20" s="242"/>
    </row>
    <row r="21" spans="1:254" s="305" customFormat="1" ht="64.95" customHeight="1">
      <c r="A21" s="98"/>
      <c r="B21" s="98"/>
      <c r="C21" s="98" t="s">
        <v>75</v>
      </c>
      <c r="D21" s="98" t="s">
        <v>449</v>
      </c>
      <c r="E21" s="99" t="s">
        <v>76</v>
      </c>
      <c r="F21" s="99" t="s">
        <v>76</v>
      </c>
      <c r="G21" s="100">
        <v>300000000</v>
      </c>
      <c r="H21" s="99">
        <v>0</v>
      </c>
      <c r="I21" s="241">
        <v>0</v>
      </c>
      <c r="J21" s="99">
        <v>0</v>
      </c>
      <c r="K21" s="243">
        <v>0</v>
      </c>
      <c r="L21" s="99">
        <v>0</v>
      </c>
      <c r="M21" s="243">
        <v>0</v>
      </c>
      <c r="N21" s="99">
        <v>0</v>
      </c>
      <c r="O21" s="241">
        <v>0</v>
      </c>
      <c r="P21" s="99"/>
      <c r="Q21" s="304">
        <f>G21+I21+K21+M21+O21</f>
        <v>300000000</v>
      </c>
      <c r="R21" s="98"/>
      <c r="S21" s="98"/>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242"/>
      <c r="FG21" s="242"/>
      <c r="FH21" s="242"/>
      <c r="FI21" s="242"/>
      <c r="FJ21" s="242"/>
      <c r="FK21" s="242"/>
      <c r="FL21" s="242"/>
      <c r="FM21" s="242"/>
      <c r="FN21" s="242"/>
      <c r="FO21" s="242"/>
      <c r="FP21" s="242"/>
      <c r="FQ21" s="242"/>
      <c r="FR21" s="242"/>
      <c r="FS21" s="242"/>
      <c r="FT21" s="242"/>
      <c r="FU21" s="242"/>
      <c r="FV21" s="242"/>
      <c r="FW21" s="242"/>
      <c r="FX21" s="242"/>
      <c r="FY21" s="242"/>
      <c r="FZ21" s="242"/>
      <c r="GA21" s="242"/>
      <c r="GB21" s="242"/>
      <c r="GC21" s="242"/>
      <c r="GD21" s="242"/>
      <c r="GE21" s="242"/>
      <c r="GF21" s="242"/>
      <c r="GG21" s="242"/>
      <c r="GH21" s="242"/>
      <c r="GI21" s="242"/>
      <c r="GJ21" s="242"/>
      <c r="GK21" s="242"/>
      <c r="GL21" s="242"/>
      <c r="GM21" s="242"/>
      <c r="GN21" s="242"/>
      <c r="GO21" s="242"/>
      <c r="GP21" s="242"/>
      <c r="GQ21" s="242"/>
      <c r="GR21" s="242"/>
      <c r="GS21" s="242"/>
      <c r="GT21" s="242"/>
      <c r="GU21" s="242"/>
      <c r="GV21" s="242"/>
      <c r="GW21" s="242"/>
      <c r="GX21" s="242"/>
      <c r="GY21" s="242"/>
      <c r="GZ21" s="242"/>
      <c r="HA21" s="242"/>
      <c r="HB21" s="242"/>
      <c r="HC21" s="242"/>
      <c r="HD21" s="242"/>
      <c r="HE21" s="242"/>
      <c r="HF21" s="242"/>
      <c r="HG21" s="242"/>
      <c r="HH21" s="242"/>
      <c r="HI21" s="242"/>
      <c r="HJ21" s="242"/>
      <c r="HK21" s="242"/>
      <c r="HL21" s="242"/>
      <c r="HM21" s="242"/>
      <c r="HN21" s="242"/>
      <c r="HO21" s="242"/>
      <c r="HP21" s="242"/>
      <c r="HQ21" s="242"/>
      <c r="HR21" s="242"/>
      <c r="HS21" s="242"/>
      <c r="HT21" s="242"/>
      <c r="HU21" s="242"/>
      <c r="HV21" s="242"/>
      <c r="HW21" s="242"/>
      <c r="HX21" s="242"/>
      <c r="HY21" s="242"/>
      <c r="HZ21" s="242"/>
      <c r="IA21" s="242"/>
      <c r="IB21" s="242"/>
      <c r="IC21" s="242"/>
      <c r="ID21" s="242"/>
      <c r="IE21" s="242"/>
      <c r="IF21" s="242"/>
      <c r="IG21" s="242"/>
      <c r="IH21" s="242"/>
      <c r="II21" s="242"/>
      <c r="IJ21" s="242"/>
      <c r="IK21" s="242"/>
      <c r="IL21" s="242"/>
      <c r="IM21" s="242"/>
      <c r="IN21" s="242"/>
      <c r="IO21" s="242"/>
      <c r="IP21" s="242"/>
      <c r="IQ21" s="242"/>
      <c r="IR21" s="242"/>
      <c r="IS21" s="242"/>
      <c r="IT21" s="242"/>
    </row>
    <row r="22" spans="1:254" s="305" customFormat="1" ht="64.95" customHeight="1" thickBot="1">
      <c r="A22" s="98"/>
      <c r="B22" s="98"/>
      <c r="C22" s="98" t="s">
        <v>77</v>
      </c>
      <c r="D22" s="98" t="s">
        <v>78</v>
      </c>
      <c r="E22" s="99" t="s">
        <v>79</v>
      </c>
      <c r="F22" s="99" t="s">
        <v>79</v>
      </c>
      <c r="G22" s="100">
        <v>300000000</v>
      </c>
      <c r="H22" s="99">
        <v>0</v>
      </c>
      <c r="I22" s="241">
        <v>0</v>
      </c>
      <c r="J22" s="99">
        <v>0</v>
      </c>
      <c r="K22" s="243">
        <v>0</v>
      </c>
      <c r="L22" s="99">
        <v>0</v>
      </c>
      <c r="M22" s="243">
        <v>0</v>
      </c>
      <c r="N22" s="99">
        <v>0</v>
      </c>
      <c r="O22" s="241">
        <v>0</v>
      </c>
      <c r="P22" s="99"/>
      <c r="Q22" s="304">
        <f t="shared" ref="Q22:Q85" si="1">G22+I22+K22+M22+O22</f>
        <v>300000000</v>
      </c>
      <c r="R22" s="98"/>
      <c r="S22" s="98"/>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242"/>
      <c r="FA22" s="242"/>
      <c r="FB22" s="242"/>
      <c r="FC22" s="242"/>
      <c r="FD22" s="242"/>
      <c r="FE22" s="242"/>
      <c r="FF22" s="242"/>
      <c r="FG22" s="242"/>
      <c r="FH22" s="242"/>
      <c r="FI22" s="242"/>
      <c r="FJ22" s="242"/>
      <c r="FK22" s="242"/>
      <c r="FL22" s="242"/>
      <c r="FM22" s="242"/>
      <c r="FN22" s="242"/>
      <c r="FO22" s="242"/>
      <c r="FP22" s="242"/>
      <c r="FQ22" s="242"/>
      <c r="FR22" s="242"/>
      <c r="FS22" s="242"/>
      <c r="FT22" s="242"/>
      <c r="FU22" s="242"/>
      <c r="FV22" s="242"/>
      <c r="FW22" s="242"/>
      <c r="FX22" s="242"/>
      <c r="FY22" s="242"/>
      <c r="FZ22" s="242"/>
      <c r="GA22" s="242"/>
      <c r="GB22" s="242"/>
      <c r="GC22" s="242"/>
      <c r="GD22" s="242"/>
      <c r="GE22" s="242"/>
      <c r="GF22" s="242"/>
      <c r="GG22" s="242"/>
      <c r="GH22" s="242"/>
      <c r="GI22" s="242"/>
      <c r="GJ22" s="242"/>
      <c r="GK22" s="242"/>
      <c r="GL22" s="242"/>
      <c r="GM22" s="242"/>
      <c r="GN22" s="242"/>
      <c r="GO22" s="242"/>
      <c r="GP22" s="242"/>
      <c r="GQ22" s="242"/>
      <c r="GR22" s="242"/>
      <c r="GS22" s="242"/>
      <c r="GT22" s="242"/>
      <c r="GU22" s="242"/>
      <c r="GV22" s="242"/>
      <c r="GW22" s="242"/>
      <c r="GX22" s="242"/>
      <c r="GY22" s="242"/>
      <c r="GZ22" s="242"/>
      <c r="HA22" s="242"/>
      <c r="HB22" s="242"/>
      <c r="HC22" s="242"/>
      <c r="HD22" s="242"/>
      <c r="HE22" s="242"/>
      <c r="HF22" s="242"/>
      <c r="HG22" s="242"/>
      <c r="HH22" s="242"/>
      <c r="HI22" s="242"/>
      <c r="HJ22" s="242"/>
      <c r="HK22" s="242"/>
      <c r="HL22" s="242"/>
      <c r="HM22" s="242"/>
      <c r="HN22" s="242"/>
      <c r="HO22" s="242"/>
      <c r="HP22" s="242"/>
      <c r="HQ22" s="242"/>
      <c r="HR22" s="242"/>
      <c r="HS22" s="242"/>
      <c r="HT22" s="242"/>
      <c r="HU22" s="242"/>
      <c r="HV22" s="242"/>
      <c r="HW22" s="242"/>
      <c r="HX22" s="242"/>
      <c r="HY22" s="242"/>
      <c r="HZ22" s="242"/>
      <c r="IA22" s="242"/>
      <c r="IB22" s="242"/>
      <c r="IC22" s="242"/>
      <c r="ID22" s="242"/>
      <c r="IE22" s="242"/>
      <c r="IF22" s="242"/>
      <c r="IG22" s="242"/>
      <c r="IH22" s="242"/>
      <c r="II22" s="242"/>
      <c r="IJ22" s="242"/>
      <c r="IK22" s="242"/>
      <c r="IL22" s="242"/>
      <c r="IM22" s="242"/>
      <c r="IN22" s="242"/>
      <c r="IO22" s="242"/>
      <c r="IP22" s="242"/>
      <c r="IQ22" s="242"/>
      <c r="IR22" s="242"/>
      <c r="IS22" s="242"/>
      <c r="IT22" s="242"/>
    </row>
    <row r="23" spans="1:254" s="305" customFormat="1" ht="110.4" customHeight="1" thickBot="1">
      <c r="A23" s="98"/>
      <c r="B23" s="98"/>
      <c r="C23" s="98" t="s">
        <v>80</v>
      </c>
      <c r="D23" s="306" t="s">
        <v>452</v>
      </c>
      <c r="E23" s="306" t="s">
        <v>455</v>
      </c>
      <c r="F23" s="306" t="s">
        <v>455</v>
      </c>
      <c r="G23" s="100">
        <v>1020000000</v>
      </c>
      <c r="H23" s="99">
        <v>0</v>
      </c>
      <c r="I23" s="241">
        <v>0</v>
      </c>
      <c r="J23" s="99">
        <v>0</v>
      </c>
      <c r="K23" s="243">
        <v>0</v>
      </c>
      <c r="L23" s="99">
        <v>0</v>
      </c>
      <c r="M23" s="243">
        <v>0</v>
      </c>
      <c r="N23" s="99">
        <v>0</v>
      </c>
      <c r="O23" s="241">
        <v>0</v>
      </c>
      <c r="P23" s="99"/>
      <c r="Q23" s="304">
        <f t="shared" si="1"/>
        <v>1020000000</v>
      </c>
      <c r="R23" s="98"/>
      <c r="S23" s="98"/>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242"/>
      <c r="FG23" s="242"/>
      <c r="FH23" s="242"/>
      <c r="FI23" s="242"/>
      <c r="FJ23" s="242"/>
      <c r="FK23" s="242"/>
      <c r="FL23" s="242"/>
      <c r="FM23" s="242"/>
      <c r="FN23" s="242"/>
      <c r="FO23" s="242"/>
      <c r="FP23" s="242"/>
      <c r="FQ23" s="242"/>
      <c r="FR23" s="242"/>
      <c r="FS23" s="242"/>
      <c r="FT23" s="242"/>
      <c r="FU23" s="242"/>
      <c r="FV23" s="242"/>
      <c r="FW23" s="242"/>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2"/>
      <c r="GV23" s="242"/>
      <c r="GW23" s="242"/>
      <c r="GX23" s="242"/>
      <c r="GY23" s="242"/>
      <c r="GZ23" s="242"/>
      <c r="HA23" s="242"/>
      <c r="HB23" s="242"/>
      <c r="HC23" s="242"/>
      <c r="HD23" s="242"/>
      <c r="HE23" s="242"/>
      <c r="HF23" s="242"/>
      <c r="HG23" s="242"/>
      <c r="HH23" s="242"/>
      <c r="HI23" s="242"/>
      <c r="HJ23" s="242"/>
      <c r="HK23" s="242"/>
      <c r="HL23" s="242"/>
      <c r="HM23" s="242"/>
      <c r="HN23" s="242"/>
      <c r="HO23" s="242"/>
      <c r="HP23" s="242"/>
      <c r="HQ23" s="242"/>
      <c r="HR23" s="242"/>
      <c r="HS23" s="242"/>
      <c r="HT23" s="242"/>
      <c r="HU23" s="242"/>
      <c r="HV23" s="242"/>
      <c r="HW23" s="242"/>
      <c r="HX23" s="242"/>
      <c r="HY23" s="242"/>
      <c r="HZ23" s="242"/>
      <c r="IA23" s="242"/>
      <c r="IB23" s="242"/>
      <c r="IC23" s="242"/>
      <c r="ID23" s="242"/>
      <c r="IE23" s="242"/>
      <c r="IF23" s="242"/>
      <c r="IG23" s="242"/>
      <c r="IH23" s="242"/>
      <c r="II23" s="242"/>
      <c r="IJ23" s="242"/>
      <c r="IK23" s="242"/>
      <c r="IL23" s="242"/>
      <c r="IM23" s="242"/>
      <c r="IN23" s="242"/>
      <c r="IO23" s="242"/>
      <c r="IP23" s="242"/>
      <c r="IQ23" s="242"/>
      <c r="IR23" s="242"/>
      <c r="IS23" s="242"/>
      <c r="IT23" s="242"/>
    </row>
    <row r="24" spans="1:254" s="305" customFormat="1" ht="63" thickBot="1">
      <c r="A24" s="98"/>
      <c r="B24" s="98"/>
      <c r="C24" s="98" t="s">
        <v>81</v>
      </c>
      <c r="D24" s="98" t="s">
        <v>82</v>
      </c>
      <c r="E24" s="93" t="s">
        <v>456</v>
      </c>
      <c r="F24" s="93" t="s">
        <v>456</v>
      </c>
      <c r="G24" s="100">
        <v>1770000000</v>
      </c>
      <c r="H24" s="99">
        <v>0</v>
      </c>
      <c r="I24" s="241">
        <v>0</v>
      </c>
      <c r="J24" s="99">
        <v>0</v>
      </c>
      <c r="K24" s="243">
        <v>0</v>
      </c>
      <c r="L24" s="99">
        <v>0</v>
      </c>
      <c r="M24" s="243">
        <v>0</v>
      </c>
      <c r="N24" s="99">
        <v>0</v>
      </c>
      <c r="O24" s="241">
        <v>0</v>
      </c>
      <c r="P24" s="99"/>
      <c r="Q24" s="304">
        <f t="shared" si="1"/>
        <v>1770000000</v>
      </c>
      <c r="R24" s="98"/>
      <c r="S24" s="98"/>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c r="HJ24" s="242"/>
      <c r="HK24" s="242"/>
      <c r="HL24" s="242"/>
      <c r="HM24" s="242"/>
      <c r="HN24" s="242"/>
      <c r="HO24" s="242"/>
      <c r="HP24" s="242"/>
      <c r="HQ24" s="242"/>
      <c r="HR24" s="242"/>
      <c r="HS24" s="242"/>
      <c r="HT24" s="242"/>
      <c r="HU24" s="242"/>
      <c r="HV24" s="242"/>
      <c r="HW24" s="242"/>
      <c r="HX24" s="242"/>
      <c r="HY24" s="242"/>
      <c r="HZ24" s="242"/>
      <c r="IA24" s="242"/>
      <c r="IB24" s="242"/>
      <c r="IC24" s="242"/>
      <c r="ID24" s="242"/>
      <c r="IE24" s="242"/>
      <c r="IF24" s="242"/>
      <c r="IG24" s="242"/>
      <c r="IH24" s="242"/>
      <c r="II24" s="242"/>
      <c r="IJ24" s="242"/>
      <c r="IK24" s="242"/>
      <c r="IL24" s="242"/>
      <c r="IM24" s="242"/>
      <c r="IN24" s="242"/>
      <c r="IO24" s="242"/>
      <c r="IP24" s="242"/>
      <c r="IQ24" s="242"/>
      <c r="IR24" s="242"/>
      <c r="IS24" s="242"/>
      <c r="IT24" s="242"/>
    </row>
    <row r="25" spans="1:254" s="305" customFormat="1" ht="63.6" customHeight="1" thickBot="1">
      <c r="A25" s="98"/>
      <c r="B25" s="98"/>
      <c r="C25" s="98" t="s">
        <v>83</v>
      </c>
      <c r="D25" s="306" t="s">
        <v>453</v>
      </c>
      <c r="E25" s="93" t="s">
        <v>457</v>
      </c>
      <c r="F25" s="99" t="s">
        <v>84</v>
      </c>
      <c r="G25" s="100">
        <v>9620000000</v>
      </c>
      <c r="H25" s="99">
        <v>0</v>
      </c>
      <c r="I25" s="241">
        <v>0</v>
      </c>
      <c r="J25" s="99">
        <v>0</v>
      </c>
      <c r="K25" s="243">
        <v>0</v>
      </c>
      <c r="L25" s="99">
        <v>0</v>
      </c>
      <c r="M25" s="243">
        <v>0</v>
      </c>
      <c r="N25" s="99">
        <v>0</v>
      </c>
      <c r="O25" s="241">
        <v>0</v>
      </c>
      <c r="P25" s="99"/>
      <c r="Q25" s="304">
        <f t="shared" si="1"/>
        <v>9620000000</v>
      </c>
      <c r="R25" s="98"/>
      <c r="S25" s="98"/>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2"/>
      <c r="DV25" s="242"/>
      <c r="DW25" s="242"/>
      <c r="DX25" s="242"/>
      <c r="DY25" s="242"/>
      <c r="DZ25" s="242"/>
      <c r="EA25" s="242"/>
      <c r="EB25" s="242"/>
      <c r="EC25" s="242"/>
      <c r="ED25" s="242"/>
      <c r="EE25" s="242"/>
      <c r="EF25" s="242"/>
      <c r="EG25" s="242"/>
      <c r="EH25" s="242"/>
      <c r="EI25" s="242"/>
      <c r="EJ25" s="242"/>
      <c r="EK25" s="242"/>
      <c r="EL25" s="242"/>
      <c r="EM25" s="242"/>
      <c r="EN25" s="242"/>
      <c r="EO25" s="242"/>
      <c r="EP25" s="242"/>
      <c r="EQ25" s="242"/>
      <c r="ER25" s="242"/>
      <c r="ES25" s="242"/>
      <c r="ET25" s="242"/>
      <c r="EU25" s="242"/>
      <c r="EV25" s="242"/>
      <c r="EW25" s="242"/>
      <c r="EX25" s="242"/>
      <c r="EY25" s="242"/>
      <c r="EZ25" s="242"/>
      <c r="FA25" s="242"/>
      <c r="FB25" s="242"/>
      <c r="FC25" s="242"/>
      <c r="FD25" s="242"/>
      <c r="FE25" s="242"/>
      <c r="FF25" s="242"/>
      <c r="FG25" s="242"/>
      <c r="FH25" s="242"/>
      <c r="FI25" s="242"/>
      <c r="FJ25" s="242"/>
      <c r="FK25" s="242"/>
      <c r="FL25" s="242"/>
      <c r="FM25" s="242"/>
      <c r="FN25" s="242"/>
      <c r="FO25" s="242"/>
      <c r="FP25" s="242"/>
      <c r="FQ25" s="242"/>
      <c r="FR25" s="242"/>
      <c r="FS25" s="242"/>
      <c r="FT25" s="242"/>
      <c r="FU25" s="242"/>
      <c r="FV25" s="242"/>
      <c r="FW25" s="242"/>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2"/>
      <c r="GV25" s="242"/>
      <c r="GW25" s="242"/>
      <c r="GX25" s="242"/>
      <c r="GY25" s="242"/>
      <c r="GZ25" s="242"/>
      <c r="HA25" s="242"/>
      <c r="HB25" s="242"/>
      <c r="HC25" s="242"/>
      <c r="HD25" s="242"/>
      <c r="HE25" s="242"/>
      <c r="HF25" s="242"/>
      <c r="HG25" s="242"/>
      <c r="HH25" s="242"/>
      <c r="HI25" s="242"/>
      <c r="HJ25" s="242"/>
      <c r="HK25" s="242"/>
      <c r="HL25" s="242"/>
      <c r="HM25" s="242"/>
      <c r="HN25" s="242"/>
      <c r="HO25" s="242"/>
      <c r="HP25" s="242"/>
      <c r="HQ25" s="242"/>
      <c r="HR25" s="242"/>
      <c r="HS25" s="242"/>
      <c r="HT25" s="242"/>
      <c r="HU25" s="242"/>
      <c r="HV25" s="242"/>
      <c r="HW25" s="242"/>
      <c r="HX25" s="242"/>
      <c r="HY25" s="242"/>
      <c r="HZ25" s="242"/>
      <c r="IA25" s="242"/>
      <c r="IB25" s="242"/>
      <c r="IC25" s="242"/>
      <c r="ID25" s="242"/>
      <c r="IE25" s="242"/>
      <c r="IF25" s="242"/>
      <c r="IG25" s="242"/>
      <c r="IH25" s="242"/>
      <c r="II25" s="242"/>
      <c r="IJ25" s="242"/>
      <c r="IK25" s="242"/>
      <c r="IL25" s="242"/>
      <c r="IM25" s="242"/>
      <c r="IN25" s="242"/>
      <c r="IO25" s="242"/>
      <c r="IP25" s="242"/>
      <c r="IQ25" s="242"/>
      <c r="IR25" s="242"/>
      <c r="IS25" s="242"/>
      <c r="IT25" s="242"/>
    </row>
    <row r="26" spans="1:254" s="305" customFormat="1" ht="140.4">
      <c r="A26" s="98"/>
      <c r="B26" s="98"/>
      <c r="C26" s="244" t="s">
        <v>85</v>
      </c>
      <c r="D26" s="98" t="s">
        <v>458</v>
      </c>
      <c r="E26" s="99" t="s">
        <v>86</v>
      </c>
      <c r="F26" s="99" t="s">
        <v>86</v>
      </c>
      <c r="G26" s="100">
        <v>509708000</v>
      </c>
      <c r="H26" s="99" t="s">
        <v>86</v>
      </c>
      <c r="I26" s="100">
        <v>560000000</v>
      </c>
      <c r="J26" s="99" t="s">
        <v>86</v>
      </c>
      <c r="K26" s="241">
        <v>560000000</v>
      </c>
      <c r="L26" s="99" t="s">
        <v>86</v>
      </c>
      <c r="M26" s="241">
        <v>560000000</v>
      </c>
      <c r="N26" s="99" t="s">
        <v>86</v>
      </c>
      <c r="O26" s="241">
        <v>560000000</v>
      </c>
      <c r="P26" s="99"/>
      <c r="Q26" s="304">
        <f t="shared" si="1"/>
        <v>2749708000</v>
      </c>
      <c r="R26" s="98"/>
      <c r="S26" s="98"/>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242"/>
      <c r="EZ26" s="242"/>
      <c r="FA26" s="242"/>
      <c r="FB26" s="242"/>
      <c r="FC26" s="242"/>
      <c r="FD26" s="242"/>
      <c r="FE26" s="242"/>
      <c r="FF26" s="242"/>
      <c r="FG26" s="242"/>
      <c r="FH26" s="242"/>
      <c r="FI26" s="242"/>
      <c r="FJ26" s="242"/>
      <c r="FK26" s="242"/>
      <c r="FL26" s="242"/>
      <c r="FM26" s="242"/>
      <c r="FN26" s="242"/>
      <c r="FO26" s="242"/>
      <c r="FP26" s="242"/>
      <c r="FQ26" s="242"/>
      <c r="FR26" s="242"/>
      <c r="FS26" s="242"/>
      <c r="FT26" s="242"/>
      <c r="FU26" s="242"/>
      <c r="FV26" s="242"/>
      <c r="FW26" s="242"/>
      <c r="FX26" s="242"/>
      <c r="FY26" s="242"/>
      <c r="FZ26" s="242"/>
      <c r="GA26" s="242"/>
      <c r="GB26" s="242"/>
      <c r="GC26" s="242"/>
      <c r="GD26" s="242"/>
      <c r="GE26" s="242"/>
      <c r="GF26" s="242"/>
      <c r="GG26" s="242"/>
      <c r="GH26" s="242"/>
      <c r="GI26" s="242"/>
      <c r="GJ26" s="242"/>
      <c r="GK26" s="242"/>
      <c r="GL26" s="242"/>
      <c r="GM26" s="242"/>
      <c r="GN26" s="242"/>
      <c r="GO26" s="242"/>
      <c r="GP26" s="242"/>
      <c r="GQ26" s="242"/>
      <c r="GR26" s="242"/>
      <c r="GS26" s="242"/>
      <c r="GT26" s="242"/>
      <c r="GU26" s="242"/>
      <c r="GV26" s="242"/>
      <c r="GW26" s="242"/>
      <c r="GX26" s="242"/>
      <c r="GY26" s="242"/>
      <c r="GZ26" s="242"/>
      <c r="HA26" s="242"/>
      <c r="HB26" s="242"/>
      <c r="HC26" s="242"/>
      <c r="HD26" s="242"/>
      <c r="HE26" s="242"/>
      <c r="HF26" s="242"/>
      <c r="HG26" s="242"/>
      <c r="HH26" s="242"/>
      <c r="HI26" s="242"/>
      <c r="HJ26" s="242"/>
      <c r="HK26" s="242"/>
      <c r="HL26" s="242"/>
      <c r="HM26" s="242"/>
      <c r="HN26" s="242"/>
      <c r="HO26" s="242"/>
      <c r="HP26" s="242"/>
      <c r="HQ26" s="242"/>
      <c r="HR26" s="242"/>
      <c r="HS26" s="242"/>
      <c r="HT26" s="242"/>
      <c r="HU26" s="242"/>
      <c r="HV26" s="242"/>
      <c r="HW26" s="242"/>
      <c r="HX26" s="242"/>
      <c r="HY26" s="242"/>
      <c r="HZ26" s="242"/>
      <c r="IA26" s="242"/>
      <c r="IB26" s="242"/>
      <c r="IC26" s="242"/>
      <c r="ID26" s="242"/>
      <c r="IE26" s="242"/>
      <c r="IF26" s="242"/>
      <c r="IG26" s="242"/>
      <c r="IH26" s="242"/>
      <c r="II26" s="242"/>
      <c r="IJ26" s="242"/>
      <c r="IK26" s="242"/>
      <c r="IL26" s="242"/>
      <c r="IM26" s="242"/>
      <c r="IN26" s="242"/>
      <c r="IO26" s="242"/>
      <c r="IP26" s="242"/>
      <c r="IQ26" s="242"/>
      <c r="IR26" s="242"/>
      <c r="IS26" s="242"/>
      <c r="IT26" s="242"/>
    </row>
    <row r="27" spans="1:254" s="305" customFormat="1" ht="144" customHeight="1">
      <c r="A27" s="98"/>
      <c r="B27" s="98"/>
      <c r="C27" s="244" t="s">
        <v>87</v>
      </c>
      <c r="D27" s="98" t="s">
        <v>459</v>
      </c>
      <c r="E27" s="101" t="s">
        <v>460</v>
      </c>
      <c r="F27" s="101" t="s">
        <v>460</v>
      </c>
      <c r="G27" s="100">
        <v>855800000</v>
      </c>
      <c r="H27" s="99"/>
      <c r="I27" s="100"/>
      <c r="J27" s="99"/>
      <c r="K27" s="241"/>
      <c r="L27" s="99"/>
      <c r="M27" s="241"/>
      <c r="N27" s="99"/>
      <c r="O27" s="241"/>
      <c r="P27" s="99"/>
      <c r="Q27" s="304">
        <f t="shared" si="1"/>
        <v>855800000</v>
      </c>
      <c r="R27" s="98"/>
      <c r="S27" s="98"/>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42"/>
      <c r="FH27" s="242"/>
      <c r="FI27" s="242"/>
      <c r="FJ27" s="242"/>
      <c r="FK27" s="242"/>
      <c r="FL27" s="242"/>
      <c r="FM27" s="242"/>
      <c r="FN27" s="242"/>
      <c r="FO27" s="242"/>
      <c r="FP27" s="242"/>
      <c r="FQ27" s="242"/>
      <c r="FR27" s="242"/>
      <c r="FS27" s="242"/>
      <c r="FT27" s="242"/>
      <c r="FU27" s="242"/>
      <c r="FV27" s="242"/>
      <c r="FW27" s="242"/>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2"/>
      <c r="GV27" s="242"/>
      <c r="GW27" s="242"/>
      <c r="GX27" s="242"/>
      <c r="GY27" s="242"/>
      <c r="GZ27" s="242"/>
      <c r="HA27" s="242"/>
      <c r="HB27" s="242"/>
      <c r="HC27" s="242"/>
      <c r="HD27" s="242"/>
      <c r="HE27" s="242"/>
      <c r="HF27" s="242"/>
      <c r="HG27" s="242"/>
      <c r="HH27" s="242"/>
      <c r="HI27" s="242"/>
      <c r="HJ27" s="242"/>
      <c r="HK27" s="242"/>
      <c r="HL27" s="242"/>
      <c r="HM27" s="242"/>
      <c r="HN27" s="242"/>
      <c r="HO27" s="242"/>
      <c r="HP27" s="242"/>
      <c r="HQ27" s="242"/>
      <c r="HR27" s="242"/>
      <c r="HS27" s="242"/>
      <c r="HT27" s="242"/>
      <c r="HU27" s="242"/>
      <c r="HV27" s="242"/>
      <c r="HW27" s="242"/>
      <c r="HX27" s="242"/>
      <c r="HY27" s="242"/>
      <c r="HZ27" s="242"/>
      <c r="IA27" s="242"/>
      <c r="IB27" s="242"/>
      <c r="IC27" s="242"/>
      <c r="ID27" s="242"/>
      <c r="IE27" s="242"/>
      <c r="IF27" s="242"/>
      <c r="IG27" s="242"/>
      <c r="IH27" s="242"/>
      <c r="II27" s="242"/>
      <c r="IJ27" s="242"/>
      <c r="IK27" s="242"/>
      <c r="IL27" s="242"/>
      <c r="IM27" s="242"/>
      <c r="IN27" s="242"/>
      <c r="IO27" s="242"/>
      <c r="IP27" s="242"/>
      <c r="IQ27" s="242"/>
      <c r="IR27" s="242"/>
      <c r="IS27" s="242"/>
      <c r="IT27" s="242"/>
    </row>
    <row r="28" spans="1:254" s="305" customFormat="1" ht="42" customHeight="1">
      <c r="A28" s="98"/>
      <c r="B28" s="98"/>
      <c r="C28" s="244" t="s">
        <v>88</v>
      </c>
      <c r="D28" s="98" t="s">
        <v>89</v>
      </c>
      <c r="E28" s="99" t="s">
        <v>90</v>
      </c>
      <c r="F28" s="99" t="s">
        <v>90</v>
      </c>
      <c r="G28" s="100">
        <v>1228008000</v>
      </c>
      <c r="H28" s="99" t="s">
        <v>90</v>
      </c>
      <c r="I28" s="100">
        <f>G28*105%</f>
        <v>1289408400</v>
      </c>
      <c r="J28" s="99" t="s">
        <v>90</v>
      </c>
      <c r="K28" s="241">
        <v>1353878820</v>
      </c>
      <c r="L28" s="99" t="s">
        <v>90</v>
      </c>
      <c r="M28" s="241">
        <v>1421572761</v>
      </c>
      <c r="N28" s="99" t="s">
        <v>90</v>
      </c>
      <c r="O28" s="241">
        <v>1492651399</v>
      </c>
      <c r="P28" s="99"/>
      <c r="Q28" s="304">
        <f t="shared" si="1"/>
        <v>6785519380</v>
      </c>
      <c r="R28" s="98"/>
      <c r="S28" s="98"/>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2"/>
      <c r="FZ28" s="242"/>
      <c r="GA28" s="242"/>
      <c r="GB28" s="242"/>
      <c r="GC28" s="242"/>
      <c r="GD28" s="242"/>
      <c r="GE28" s="242"/>
      <c r="GF28" s="242"/>
      <c r="GG28" s="242"/>
      <c r="GH28" s="242"/>
      <c r="GI28" s="242"/>
      <c r="GJ28" s="242"/>
      <c r="GK28" s="242"/>
      <c r="GL28" s="242"/>
      <c r="GM28" s="242"/>
      <c r="GN28" s="242"/>
      <c r="GO28" s="242"/>
      <c r="GP28" s="242"/>
      <c r="GQ28" s="242"/>
      <c r="GR28" s="242"/>
      <c r="GS28" s="242"/>
      <c r="GT28" s="242"/>
      <c r="GU28" s="242"/>
      <c r="GV28" s="242"/>
      <c r="GW28" s="242"/>
      <c r="GX28" s="242"/>
      <c r="GY28" s="242"/>
      <c r="GZ28" s="242"/>
      <c r="HA28" s="242"/>
      <c r="HB28" s="242"/>
      <c r="HC28" s="242"/>
      <c r="HD28" s="242"/>
      <c r="HE28" s="242"/>
      <c r="HF28" s="242"/>
      <c r="HG28" s="242"/>
      <c r="HH28" s="242"/>
      <c r="HI28" s="242"/>
      <c r="HJ28" s="242"/>
      <c r="HK28" s="242"/>
      <c r="HL28" s="242"/>
      <c r="HM28" s="242"/>
      <c r="HN28" s="242"/>
      <c r="HO28" s="242"/>
      <c r="HP28" s="242"/>
      <c r="HQ28" s="242"/>
      <c r="HR28" s="242"/>
      <c r="HS28" s="242"/>
      <c r="HT28" s="242"/>
      <c r="HU28" s="242"/>
      <c r="HV28" s="242"/>
      <c r="HW28" s="242"/>
      <c r="HX28" s="242"/>
      <c r="HY28" s="242"/>
      <c r="HZ28" s="242"/>
      <c r="IA28" s="242"/>
      <c r="IB28" s="242"/>
      <c r="IC28" s="242"/>
      <c r="ID28" s="242"/>
      <c r="IE28" s="242"/>
      <c r="IF28" s="242"/>
      <c r="IG28" s="242"/>
      <c r="IH28" s="242"/>
      <c r="II28" s="242"/>
      <c r="IJ28" s="242"/>
      <c r="IK28" s="242"/>
      <c r="IL28" s="242"/>
      <c r="IM28" s="242"/>
      <c r="IN28" s="242"/>
      <c r="IO28" s="242"/>
      <c r="IP28" s="242"/>
      <c r="IQ28" s="242"/>
      <c r="IR28" s="242"/>
      <c r="IS28" s="242"/>
      <c r="IT28" s="242"/>
    </row>
    <row r="29" spans="1:254" s="305" customFormat="1" ht="30" customHeight="1">
      <c r="A29" s="98"/>
      <c r="B29" s="98"/>
      <c r="C29" s="244" t="s">
        <v>91</v>
      </c>
      <c r="D29" s="98" t="s">
        <v>89</v>
      </c>
      <c r="E29" s="99" t="s">
        <v>90</v>
      </c>
      <c r="F29" s="99" t="s">
        <v>90</v>
      </c>
      <c r="G29" s="100">
        <v>1918175000</v>
      </c>
      <c r="H29" s="99" t="s">
        <v>90</v>
      </c>
      <c r="I29" s="100">
        <v>2014083750</v>
      </c>
      <c r="J29" s="99" t="s">
        <v>90</v>
      </c>
      <c r="K29" s="241">
        <v>2114787938</v>
      </c>
      <c r="L29" s="99" t="s">
        <v>90</v>
      </c>
      <c r="M29" s="241">
        <v>2220527334</v>
      </c>
      <c r="N29" s="99" t="s">
        <v>90</v>
      </c>
      <c r="O29" s="241">
        <v>2331553701</v>
      </c>
      <c r="P29" s="99"/>
      <c r="Q29" s="304">
        <f t="shared" si="1"/>
        <v>10599127723</v>
      </c>
      <c r="R29" s="98"/>
      <c r="S29" s="98"/>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c r="CI29" s="242"/>
      <c r="CJ29" s="242"/>
      <c r="CK29" s="242"/>
      <c r="CL29" s="242"/>
      <c r="CM29" s="242"/>
      <c r="CN29" s="242"/>
      <c r="CO29" s="242"/>
      <c r="CP29" s="242"/>
      <c r="CQ29" s="242"/>
      <c r="CR29" s="242"/>
      <c r="CS29" s="242"/>
      <c r="CT29" s="242"/>
      <c r="CU29" s="242"/>
      <c r="CV29" s="242"/>
      <c r="CW29" s="242"/>
      <c r="CX29" s="242"/>
      <c r="CY29" s="242"/>
      <c r="CZ29" s="242"/>
      <c r="DA29" s="242"/>
      <c r="DB29" s="242"/>
      <c r="DC29" s="242"/>
      <c r="DD29" s="242"/>
      <c r="DE29" s="242"/>
      <c r="DF29" s="242"/>
      <c r="DG29" s="242"/>
      <c r="DH29" s="242"/>
      <c r="DI29" s="242"/>
      <c r="DJ29" s="242"/>
      <c r="DK29" s="242"/>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c r="EH29" s="242"/>
      <c r="EI29" s="242"/>
      <c r="EJ29" s="242"/>
      <c r="EK29" s="242"/>
      <c r="EL29" s="242"/>
      <c r="EM29" s="242"/>
      <c r="EN29" s="242"/>
      <c r="EO29" s="242"/>
      <c r="EP29" s="242"/>
      <c r="EQ29" s="242"/>
      <c r="ER29" s="242"/>
      <c r="ES29" s="242"/>
      <c r="ET29" s="242"/>
      <c r="EU29" s="242"/>
      <c r="EV29" s="242"/>
      <c r="EW29" s="242"/>
      <c r="EX29" s="242"/>
      <c r="EY29" s="242"/>
      <c r="EZ29" s="242"/>
      <c r="FA29" s="242"/>
      <c r="FB29" s="242"/>
      <c r="FC29" s="242"/>
      <c r="FD29" s="242"/>
      <c r="FE29" s="242"/>
      <c r="FF29" s="242"/>
      <c r="FG29" s="242"/>
      <c r="FH29" s="242"/>
      <c r="FI29" s="242"/>
      <c r="FJ29" s="242"/>
      <c r="FK29" s="242"/>
      <c r="FL29" s="242"/>
      <c r="FM29" s="242"/>
      <c r="FN29" s="242"/>
      <c r="FO29" s="242"/>
      <c r="FP29" s="242"/>
      <c r="FQ29" s="242"/>
      <c r="FR29" s="242"/>
      <c r="FS29" s="242"/>
      <c r="FT29" s="242"/>
      <c r="FU29" s="242"/>
      <c r="FV29" s="242"/>
      <c r="FW29" s="242"/>
      <c r="FX29" s="242"/>
      <c r="FY29" s="242"/>
      <c r="FZ29" s="242"/>
      <c r="GA29" s="242"/>
      <c r="GB29" s="242"/>
      <c r="GC29" s="242"/>
      <c r="GD29" s="242"/>
      <c r="GE29" s="242"/>
      <c r="GF29" s="242"/>
      <c r="GG29" s="242"/>
      <c r="GH29" s="242"/>
      <c r="GI29" s="242"/>
      <c r="GJ29" s="242"/>
      <c r="GK29" s="242"/>
      <c r="GL29" s="242"/>
      <c r="GM29" s="242"/>
      <c r="GN29" s="242"/>
      <c r="GO29" s="242"/>
      <c r="GP29" s="242"/>
      <c r="GQ29" s="242"/>
      <c r="GR29" s="242"/>
      <c r="GS29" s="242"/>
      <c r="GT29" s="242"/>
      <c r="GU29" s="242"/>
      <c r="GV29" s="242"/>
      <c r="GW29" s="242"/>
      <c r="GX29" s="242"/>
      <c r="GY29" s="242"/>
      <c r="GZ29" s="242"/>
      <c r="HA29" s="242"/>
      <c r="HB29" s="242"/>
      <c r="HC29" s="242"/>
      <c r="HD29" s="242"/>
      <c r="HE29" s="242"/>
      <c r="HF29" s="242"/>
      <c r="HG29" s="242"/>
      <c r="HH29" s="242"/>
      <c r="HI29" s="242"/>
      <c r="HJ29" s="242"/>
      <c r="HK29" s="242"/>
      <c r="HL29" s="242"/>
      <c r="HM29" s="242"/>
      <c r="HN29" s="242"/>
      <c r="HO29" s="242"/>
      <c r="HP29" s="242"/>
      <c r="HQ29" s="242"/>
      <c r="HR29" s="242"/>
      <c r="HS29" s="242"/>
      <c r="HT29" s="242"/>
      <c r="HU29" s="242"/>
      <c r="HV29" s="242"/>
      <c r="HW29" s="242"/>
      <c r="HX29" s="242"/>
      <c r="HY29" s="242"/>
      <c r="HZ29" s="242"/>
      <c r="IA29" s="242"/>
      <c r="IB29" s="242"/>
      <c r="IC29" s="242"/>
      <c r="ID29" s="242"/>
      <c r="IE29" s="242"/>
      <c r="IF29" s="242"/>
      <c r="IG29" s="242"/>
      <c r="IH29" s="242"/>
      <c r="II29" s="242"/>
      <c r="IJ29" s="242"/>
      <c r="IK29" s="242"/>
      <c r="IL29" s="242"/>
      <c r="IM29" s="242"/>
      <c r="IN29" s="242"/>
      <c r="IO29" s="242"/>
      <c r="IP29" s="242"/>
      <c r="IQ29" s="242"/>
      <c r="IR29" s="242"/>
      <c r="IS29" s="242"/>
      <c r="IT29" s="242"/>
    </row>
    <row r="30" spans="1:254" s="305" customFormat="1" ht="31.2">
      <c r="A30" s="98"/>
      <c r="B30" s="98"/>
      <c r="C30" s="244" t="s">
        <v>92</v>
      </c>
      <c r="D30" s="98" t="s">
        <v>93</v>
      </c>
      <c r="E30" s="99" t="s">
        <v>94</v>
      </c>
      <c r="F30" s="99" t="s">
        <v>94</v>
      </c>
      <c r="G30" s="100">
        <v>216990000</v>
      </c>
      <c r="H30" s="99" t="s">
        <v>94</v>
      </c>
      <c r="I30" s="100">
        <v>220244850</v>
      </c>
      <c r="J30" s="99" t="s">
        <v>94</v>
      </c>
      <c r="K30" s="241">
        <v>223548523</v>
      </c>
      <c r="L30" s="99" t="s">
        <v>94</v>
      </c>
      <c r="M30" s="241">
        <v>226901751</v>
      </c>
      <c r="N30" s="99" t="s">
        <v>94</v>
      </c>
      <c r="O30" s="241">
        <v>230305277</v>
      </c>
      <c r="P30" s="99"/>
      <c r="Q30" s="304">
        <f t="shared" si="1"/>
        <v>1117990401</v>
      </c>
      <c r="R30" s="98"/>
      <c r="S30" s="98"/>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c r="CN30" s="242"/>
      <c r="CO30" s="242"/>
      <c r="CP30" s="242"/>
      <c r="CQ30" s="242"/>
      <c r="CR30" s="242"/>
      <c r="CS30" s="242"/>
      <c r="CT30" s="242"/>
      <c r="CU30" s="242"/>
      <c r="CV30" s="242"/>
      <c r="CW30" s="242"/>
      <c r="CX30" s="242"/>
      <c r="CY30" s="242"/>
      <c r="CZ30" s="242"/>
      <c r="DA30" s="242"/>
      <c r="DB30" s="242"/>
      <c r="DC30" s="242"/>
      <c r="DD30" s="242"/>
      <c r="DE30" s="242"/>
      <c r="DF30" s="242"/>
      <c r="DG30" s="242"/>
      <c r="DH30" s="242"/>
      <c r="DI30" s="242"/>
      <c r="DJ30" s="242"/>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c r="EH30" s="242"/>
      <c r="EI30" s="242"/>
      <c r="EJ30" s="242"/>
      <c r="EK30" s="242"/>
      <c r="EL30" s="242"/>
      <c r="EM30" s="242"/>
      <c r="EN30" s="242"/>
      <c r="EO30" s="242"/>
      <c r="EP30" s="242"/>
      <c r="EQ30" s="242"/>
      <c r="ER30" s="242"/>
      <c r="ES30" s="242"/>
      <c r="ET30" s="242"/>
      <c r="EU30" s="242"/>
      <c r="EV30" s="242"/>
      <c r="EW30" s="242"/>
      <c r="EX30" s="242"/>
      <c r="EY30" s="242"/>
      <c r="EZ30" s="242"/>
      <c r="FA30" s="242"/>
      <c r="FB30" s="242"/>
      <c r="FC30" s="242"/>
      <c r="FD30" s="242"/>
      <c r="FE30" s="242"/>
      <c r="FF30" s="242"/>
      <c r="FG30" s="242"/>
      <c r="FH30" s="242"/>
      <c r="FI30" s="242"/>
      <c r="FJ30" s="242"/>
      <c r="FK30" s="242"/>
      <c r="FL30" s="242"/>
      <c r="FM30" s="242"/>
      <c r="FN30" s="242"/>
      <c r="FO30" s="242"/>
      <c r="FP30" s="242"/>
      <c r="FQ30" s="242"/>
      <c r="FR30" s="242"/>
      <c r="FS30" s="242"/>
      <c r="FT30" s="242"/>
      <c r="FU30" s="242"/>
      <c r="FV30" s="242"/>
      <c r="FW30" s="242"/>
      <c r="FX30" s="242"/>
      <c r="FY30" s="242"/>
      <c r="FZ30" s="242"/>
      <c r="GA30" s="242"/>
      <c r="GB30" s="242"/>
      <c r="GC30" s="242"/>
      <c r="GD30" s="242"/>
      <c r="GE30" s="242"/>
      <c r="GF30" s="242"/>
      <c r="GG30" s="242"/>
      <c r="GH30" s="242"/>
      <c r="GI30" s="242"/>
      <c r="GJ30" s="242"/>
      <c r="GK30" s="242"/>
      <c r="GL30" s="242"/>
      <c r="GM30" s="242"/>
      <c r="GN30" s="242"/>
      <c r="GO30" s="242"/>
      <c r="GP30" s="242"/>
      <c r="GQ30" s="242"/>
      <c r="GR30" s="242"/>
      <c r="GS30" s="242"/>
      <c r="GT30" s="242"/>
      <c r="GU30" s="242"/>
      <c r="GV30" s="242"/>
      <c r="GW30" s="242"/>
      <c r="GX30" s="242"/>
      <c r="GY30" s="242"/>
      <c r="GZ30" s="242"/>
      <c r="HA30" s="242"/>
      <c r="HB30" s="242"/>
      <c r="HC30" s="242"/>
      <c r="HD30" s="242"/>
      <c r="HE30" s="242"/>
      <c r="HF30" s="242"/>
      <c r="HG30" s="242"/>
      <c r="HH30" s="242"/>
      <c r="HI30" s="242"/>
      <c r="HJ30" s="242"/>
      <c r="HK30" s="242"/>
      <c r="HL30" s="242"/>
      <c r="HM30" s="242"/>
      <c r="HN30" s="242"/>
      <c r="HO30" s="242"/>
      <c r="HP30" s="242"/>
      <c r="HQ30" s="242"/>
      <c r="HR30" s="242"/>
      <c r="HS30" s="242"/>
      <c r="HT30" s="242"/>
      <c r="HU30" s="242"/>
      <c r="HV30" s="242"/>
      <c r="HW30" s="242"/>
      <c r="HX30" s="242"/>
      <c r="HY30" s="242"/>
      <c r="HZ30" s="242"/>
      <c r="IA30" s="242"/>
      <c r="IB30" s="242"/>
      <c r="IC30" s="242"/>
      <c r="ID30" s="242"/>
      <c r="IE30" s="242"/>
      <c r="IF30" s="242"/>
      <c r="IG30" s="242"/>
      <c r="IH30" s="242"/>
      <c r="II30" s="242"/>
      <c r="IJ30" s="242"/>
      <c r="IK30" s="242"/>
      <c r="IL30" s="242"/>
      <c r="IM30" s="242"/>
      <c r="IN30" s="242"/>
      <c r="IO30" s="242"/>
      <c r="IP30" s="242"/>
      <c r="IQ30" s="242"/>
      <c r="IR30" s="242"/>
      <c r="IS30" s="242"/>
      <c r="IT30" s="242"/>
    </row>
    <row r="31" spans="1:254" s="305" customFormat="1" ht="62.4">
      <c r="A31" s="98"/>
      <c r="B31" s="98"/>
      <c r="C31" s="244" t="s">
        <v>95</v>
      </c>
      <c r="D31" s="98" t="s">
        <v>461</v>
      </c>
      <c r="E31" s="99" t="s">
        <v>86</v>
      </c>
      <c r="F31" s="99" t="s">
        <v>86</v>
      </c>
      <c r="G31" s="100"/>
      <c r="H31" s="99" t="s">
        <v>86</v>
      </c>
      <c r="I31" s="100">
        <v>7480000000</v>
      </c>
      <c r="J31" s="99" t="s">
        <v>86</v>
      </c>
      <c r="K31" s="241">
        <v>7480000000</v>
      </c>
      <c r="L31" s="99" t="s">
        <v>86</v>
      </c>
      <c r="M31" s="241">
        <v>7480000000</v>
      </c>
      <c r="N31" s="99" t="s">
        <v>86</v>
      </c>
      <c r="O31" s="241">
        <v>7480000000</v>
      </c>
      <c r="P31" s="99"/>
      <c r="Q31" s="304">
        <f t="shared" si="1"/>
        <v>29920000000</v>
      </c>
      <c r="R31" s="98"/>
      <c r="S31" s="98"/>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c r="EI31" s="242"/>
      <c r="EJ31" s="242"/>
      <c r="EK31" s="242"/>
      <c r="EL31" s="242"/>
      <c r="EM31" s="242"/>
      <c r="EN31" s="242"/>
      <c r="EO31" s="242"/>
      <c r="EP31" s="242"/>
      <c r="EQ31" s="242"/>
      <c r="ER31" s="242"/>
      <c r="ES31" s="242"/>
      <c r="ET31" s="242"/>
      <c r="EU31" s="242"/>
      <c r="EV31" s="242"/>
      <c r="EW31" s="242"/>
      <c r="EX31" s="242"/>
      <c r="EY31" s="242"/>
      <c r="EZ31" s="242"/>
      <c r="FA31" s="242"/>
      <c r="FB31" s="242"/>
      <c r="FC31" s="242"/>
      <c r="FD31" s="242"/>
      <c r="FE31" s="242"/>
      <c r="FF31" s="242"/>
      <c r="FG31" s="242"/>
      <c r="FH31" s="242"/>
      <c r="FI31" s="242"/>
      <c r="FJ31" s="242"/>
      <c r="FK31" s="242"/>
      <c r="FL31" s="242"/>
      <c r="FM31" s="242"/>
      <c r="FN31" s="242"/>
      <c r="FO31" s="242"/>
      <c r="FP31" s="242"/>
      <c r="FQ31" s="242"/>
      <c r="FR31" s="242"/>
      <c r="FS31" s="242"/>
      <c r="FT31" s="242"/>
      <c r="FU31" s="242"/>
      <c r="FV31" s="242"/>
      <c r="FW31" s="242"/>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2"/>
      <c r="GV31" s="242"/>
      <c r="GW31" s="242"/>
      <c r="GX31" s="242"/>
      <c r="GY31" s="242"/>
      <c r="GZ31" s="242"/>
      <c r="HA31" s="242"/>
      <c r="HB31" s="242"/>
      <c r="HC31" s="242"/>
      <c r="HD31" s="242"/>
      <c r="HE31" s="242"/>
      <c r="HF31" s="242"/>
      <c r="HG31" s="242"/>
      <c r="HH31" s="242"/>
      <c r="HI31" s="242"/>
      <c r="HJ31" s="242"/>
      <c r="HK31" s="242"/>
      <c r="HL31" s="242"/>
      <c r="HM31" s="242"/>
      <c r="HN31" s="242"/>
      <c r="HO31" s="242"/>
      <c r="HP31" s="242"/>
      <c r="HQ31" s="242"/>
      <c r="HR31" s="242"/>
      <c r="HS31" s="242"/>
      <c r="HT31" s="242"/>
      <c r="HU31" s="242"/>
      <c r="HV31" s="242"/>
      <c r="HW31" s="242"/>
      <c r="HX31" s="242"/>
      <c r="HY31" s="242"/>
      <c r="HZ31" s="242"/>
      <c r="IA31" s="242"/>
      <c r="IB31" s="242"/>
      <c r="IC31" s="242"/>
      <c r="ID31" s="242"/>
      <c r="IE31" s="242"/>
      <c r="IF31" s="242"/>
      <c r="IG31" s="242"/>
      <c r="IH31" s="242"/>
      <c r="II31" s="242"/>
      <c r="IJ31" s="242"/>
      <c r="IK31" s="242"/>
      <c r="IL31" s="242"/>
      <c r="IM31" s="242"/>
      <c r="IN31" s="242"/>
      <c r="IO31" s="242"/>
      <c r="IP31" s="242"/>
      <c r="IQ31" s="242"/>
      <c r="IR31" s="242"/>
      <c r="IS31" s="242"/>
      <c r="IT31" s="242"/>
    </row>
    <row r="32" spans="1:254" s="305" customFormat="1" ht="62.4">
      <c r="A32" s="98"/>
      <c r="B32" s="98"/>
      <c r="C32" s="244" t="s">
        <v>96</v>
      </c>
      <c r="D32" s="98" t="s">
        <v>450</v>
      </c>
      <c r="E32" s="99" t="s">
        <v>86</v>
      </c>
      <c r="F32" s="99" t="s">
        <v>86</v>
      </c>
      <c r="G32" s="100"/>
      <c r="H32" s="99" t="s">
        <v>86</v>
      </c>
      <c r="I32" s="100">
        <v>52080000</v>
      </c>
      <c r="J32" s="99" t="s">
        <v>86</v>
      </c>
      <c r="K32" s="241">
        <v>52080000</v>
      </c>
      <c r="L32" s="99" t="s">
        <v>86</v>
      </c>
      <c r="M32" s="241">
        <v>52080000</v>
      </c>
      <c r="N32" s="99" t="s">
        <v>86</v>
      </c>
      <c r="O32" s="241">
        <v>52080000</v>
      </c>
      <c r="P32" s="99"/>
      <c r="Q32" s="304">
        <f t="shared" si="1"/>
        <v>208320000</v>
      </c>
      <c r="R32" s="98"/>
      <c r="S32" s="98"/>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242"/>
      <c r="ET32" s="242"/>
      <c r="EU32" s="242"/>
      <c r="EV32" s="242"/>
      <c r="EW32" s="242"/>
      <c r="EX32" s="242"/>
      <c r="EY32" s="242"/>
      <c r="EZ32" s="242"/>
      <c r="FA32" s="242"/>
      <c r="FB32" s="242"/>
      <c r="FC32" s="242"/>
      <c r="FD32" s="242"/>
      <c r="FE32" s="242"/>
      <c r="FF32" s="242"/>
      <c r="FG32" s="242"/>
      <c r="FH32" s="242"/>
      <c r="FI32" s="242"/>
      <c r="FJ32" s="242"/>
      <c r="FK32" s="242"/>
      <c r="FL32" s="242"/>
      <c r="FM32" s="242"/>
      <c r="FN32" s="242"/>
      <c r="FO32" s="242"/>
      <c r="FP32" s="242"/>
      <c r="FQ32" s="242"/>
      <c r="FR32" s="242"/>
      <c r="FS32" s="242"/>
      <c r="FT32" s="242"/>
      <c r="FU32" s="242"/>
      <c r="FV32" s="242"/>
      <c r="FW32" s="242"/>
      <c r="FX32" s="242"/>
      <c r="FY32" s="242"/>
      <c r="FZ32" s="242"/>
      <c r="GA32" s="242"/>
      <c r="GB32" s="242"/>
      <c r="GC32" s="242"/>
      <c r="GD32" s="242"/>
      <c r="GE32" s="242"/>
      <c r="GF32" s="242"/>
      <c r="GG32" s="242"/>
      <c r="GH32" s="242"/>
      <c r="GI32" s="242"/>
      <c r="GJ32" s="242"/>
      <c r="GK32" s="242"/>
      <c r="GL32" s="242"/>
      <c r="GM32" s="242"/>
      <c r="GN32" s="242"/>
      <c r="GO32" s="242"/>
      <c r="GP32" s="242"/>
      <c r="GQ32" s="242"/>
      <c r="GR32" s="242"/>
      <c r="GS32" s="242"/>
      <c r="GT32" s="242"/>
      <c r="GU32" s="242"/>
      <c r="GV32" s="242"/>
      <c r="GW32" s="242"/>
      <c r="GX32" s="242"/>
      <c r="GY32" s="242"/>
      <c r="GZ32" s="242"/>
      <c r="HA32" s="242"/>
      <c r="HB32" s="242"/>
      <c r="HC32" s="242"/>
      <c r="HD32" s="242"/>
      <c r="HE32" s="242"/>
      <c r="HF32" s="242"/>
      <c r="HG32" s="242"/>
      <c r="HH32" s="242"/>
      <c r="HI32" s="242"/>
      <c r="HJ32" s="242"/>
      <c r="HK32" s="242"/>
      <c r="HL32" s="242"/>
      <c r="HM32" s="242"/>
      <c r="HN32" s="242"/>
      <c r="HO32" s="242"/>
      <c r="HP32" s="242"/>
      <c r="HQ32" s="242"/>
      <c r="HR32" s="242"/>
      <c r="HS32" s="242"/>
      <c r="HT32" s="242"/>
      <c r="HU32" s="242"/>
      <c r="HV32" s="242"/>
      <c r="HW32" s="242"/>
      <c r="HX32" s="242"/>
      <c r="HY32" s="242"/>
      <c r="HZ32" s="242"/>
      <c r="IA32" s="242"/>
      <c r="IB32" s="242"/>
      <c r="IC32" s="242"/>
      <c r="ID32" s="242"/>
      <c r="IE32" s="242"/>
      <c r="IF32" s="242"/>
      <c r="IG32" s="242"/>
      <c r="IH32" s="242"/>
      <c r="II32" s="242"/>
      <c r="IJ32" s="242"/>
      <c r="IK32" s="242"/>
      <c r="IL32" s="242"/>
      <c r="IM32" s="242"/>
      <c r="IN32" s="242"/>
      <c r="IO32" s="242"/>
      <c r="IP32" s="242"/>
      <c r="IQ32" s="242"/>
      <c r="IR32" s="242"/>
      <c r="IS32" s="242"/>
      <c r="IT32" s="242"/>
    </row>
    <row r="33" spans="1:255" s="305" customFormat="1" ht="31.2">
      <c r="A33" s="98"/>
      <c r="B33" s="98"/>
      <c r="C33" s="244" t="s">
        <v>97</v>
      </c>
      <c r="D33" s="98" t="s">
        <v>98</v>
      </c>
      <c r="E33" s="99" t="s">
        <v>99</v>
      </c>
      <c r="F33" s="99" t="s">
        <v>99</v>
      </c>
      <c r="G33" s="100">
        <v>180000000</v>
      </c>
      <c r="H33" s="99"/>
      <c r="I33" s="100"/>
      <c r="J33" s="99"/>
      <c r="K33" s="241"/>
      <c r="L33" s="99"/>
      <c r="M33" s="241"/>
      <c r="N33" s="99"/>
      <c r="O33" s="241"/>
      <c r="P33" s="99"/>
      <c r="Q33" s="304">
        <f t="shared" si="1"/>
        <v>180000000</v>
      </c>
      <c r="R33" s="98"/>
      <c r="S33" s="98"/>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2"/>
      <c r="CO33" s="242"/>
      <c r="CP33" s="242"/>
      <c r="CQ33" s="242"/>
      <c r="CR33" s="242"/>
      <c r="CS33" s="242"/>
      <c r="CT33" s="242"/>
      <c r="CU33" s="242"/>
      <c r="CV33" s="242"/>
      <c r="CW33" s="242"/>
      <c r="CX33" s="242"/>
      <c r="CY33" s="242"/>
      <c r="CZ33" s="242"/>
      <c r="DA33" s="242"/>
      <c r="DB33" s="242"/>
      <c r="DC33" s="242"/>
      <c r="DD33" s="242"/>
      <c r="DE33" s="242"/>
      <c r="DF33" s="242"/>
      <c r="DG33" s="242"/>
      <c r="DH33" s="242"/>
      <c r="DI33" s="242"/>
      <c r="DJ33" s="242"/>
      <c r="DK33" s="242"/>
      <c r="DL33" s="242"/>
      <c r="DM33" s="242"/>
      <c r="DN33" s="242"/>
      <c r="DO33" s="242"/>
      <c r="DP33" s="242"/>
      <c r="DQ33" s="242"/>
      <c r="DR33" s="242"/>
      <c r="DS33" s="242"/>
      <c r="DT33" s="242"/>
      <c r="DU33" s="242"/>
      <c r="DV33" s="242"/>
      <c r="DW33" s="242"/>
      <c r="DX33" s="242"/>
      <c r="DY33" s="242"/>
      <c r="DZ33" s="242"/>
      <c r="EA33" s="242"/>
      <c r="EB33" s="242"/>
      <c r="EC33" s="242"/>
      <c r="ED33" s="242"/>
      <c r="EE33" s="242"/>
      <c r="EF33" s="242"/>
      <c r="EG33" s="242"/>
      <c r="EH33" s="242"/>
      <c r="EI33" s="242"/>
      <c r="EJ33" s="242"/>
      <c r="EK33" s="242"/>
      <c r="EL33" s="242"/>
      <c r="EM33" s="242"/>
      <c r="EN33" s="242"/>
      <c r="EO33" s="242"/>
      <c r="EP33" s="242"/>
      <c r="EQ33" s="242"/>
      <c r="ER33" s="242"/>
      <c r="ES33" s="242"/>
      <c r="ET33" s="242"/>
      <c r="EU33" s="242"/>
      <c r="EV33" s="242"/>
      <c r="EW33" s="242"/>
      <c r="EX33" s="242"/>
      <c r="EY33" s="242"/>
      <c r="EZ33" s="242"/>
      <c r="FA33" s="242"/>
      <c r="FB33" s="242"/>
      <c r="FC33" s="242"/>
      <c r="FD33" s="242"/>
      <c r="FE33" s="242"/>
      <c r="FF33" s="242"/>
      <c r="FG33" s="242"/>
      <c r="FH33" s="242"/>
      <c r="FI33" s="242"/>
      <c r="FJ33" s="242"/>
      <c r="FK33" s="242"/>
      <c r="FL33" s="242"/>
      <c r="FM33" s="242"/>
      <c r="FN33" s="242"/>
      <c r="FO33" s="242"/>
      <c r="FP33" s="242"/>
      <c r="FQ33" s="242"/>
      <c r="FR33" s="242"/>
      <c r="FS33" s="242"/>
      <c r="FT33" s="242"/>
      <c r="FU33" s="242"/>
      <c r="FV33" s="242"/>
      <c r="FW33" s="242"/>
      <c r="FX33" s="242"/>
      <c r="FY33" s="242"/>
      <c r="FZ33" s="242"/>
      <c r="GA33" s="242"/>
      <c r="GB33" s="242"/>
      <c r="GC33" s="242"/>
      <c r="GD33" s="242"/>
      <c r="GE33" s="242"/>
      <c r="GF33" s="242"/>
      <c r="GG33" s="242"/>
      <c r="GH33" s="242"/>
      <c r="GI33" s="242"/>
      <c r="GJ33" s="242"/>
      <c r="GK33" s="242"/>
      <c r="GL33" s="242"/>
      <c r="GM33" s="242"/>
      <c r="GN33" s="242"/>
      <c r="GO33" s="242"/>
      <c r="GP33" s="242"/>
      <c r="GQ33" s="242"/>
      <c r="GR33" s="242"/>
      <c r="GS33" s="242"/>
      <c r="GT33" s="242"/>
      <c r="GU33" s="242"/>
      <c r="GV33" s="242"/>
      <c r="GW33" s="242"/>
      <c r="GX33" s="242"/>
      <c r="GY33" s="242"/>
      <c r="GZ33" s="242"/>
      <c r="HA33" s="242"/>
      <c r="HB33" s="242"/>
      <c r="HC33" s="242"/>
      <c r="HD33" s="242"/>
      <c r="HE33" s="242"/>
      <c r="HF33" s="242"/>
      <c r="HG33" s="242"/>
      <c r="HH33" s="242"/>
      <c r="HI33" s="242"/>
      <c r="HJ33" s="242"/>
      <c r="HK33" s="242"/>
      <c r="HL33" s="242"/>
      <c r="HM33" s="242"/>
      <c r="HN33" s="242"/>
      <c r="HO33" s="242"/>
      <c r="HP33" s="242"/>
      <c r="HQ33" s="242"/>
      <c r="HR33" s="242"/>
      <c r="HS33" s="242"/>
      <c r="HT33" s="242"/>
      <c r="HU33" s="242"/>
      <c r="HV33" s="242"/>
      <c r="HW33" s="242"/>
      <c r="HX33" s="242"/>
      <c r="HY33" s="242"/>
      <c r="HZ33" s="242"/>
      <c r="IA33" s="242"/>
      <c r="IB33" s="242"/>
      <c r="IC33" s="242"/>
      <c r="ID33" s="242"/>
      <c r="IE33" s="242"/>
      <c r="IF33" s="242"/>
      <c r="IG33" s="242"/>
      <c r="IH33" s="242"/>
      <c r="II33" s="242"/>
      <c r="IJ33" s="242"/>
      <c r="IK33" s="242"/>
      <c r="IL33" s="242"/>
      <c r="IM33" s="242"/>
      <c r="IN33" s="242"/>
      <c r="IO33" s="242"/>
      <c r="IP33" s="242"/>
      <c r="IQ33" s="242"/>
      <c r="IR33" s="242"/>
      <c r="IS33" s="242"/>
      <c r="IT33" s="242"/>
    </row>
    <row r="34" spans="1:255" s="305" customFormat="1" ht="78">
      <c r="A34" s="98"/>
      <c r="B34" s="98"/>
      <c r="C34" s="244" t="s">
        <v>100</v>
      </c>
      <c r="D34" s="98" t="s">
        <v>101</v>
      </c>
      <c r="E34" s="99" t="s">
        <v>86</v>
      </c>
      <c r="F34" s="99" t="s">
        <v>86</v>
      </c>
      <c r="G34" s="100">
        <v>308450000</v>
      </c>
      <c r="H34" s="99"/>
      <c r="I34" s="100"/>
      <c r="J34" s="99"/>
      <c r="K34" s="241"/>
      <c r="L34" s="99"/>
      <c r="M34" s="241"/>
      <c r="N34" s="99"/>
      <c r="O34" s="241"/>
      <c r="P34" s="99"/>
      <c r="Q34" s="304">
        <f t="shared" si="1"/>
        <v>308450000</v>
      </c>
      <c r="R34" s="98"/>
      <c r="S34" s="98"/>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c r="CW34" s="242"/>
      <c r="CX34" s="242"/>
      <c r="CY34" s="242"/>
      <c r="CZ34" s="242"/>
      <c r="DA34" s="242"/>
      <c r="DB34" s="242"/>
      <c r="DC34" s="242"/>
      <c r="DD34" s="242"/>
      <c r="DE34" s="242"/>
      <c r="DF34" s="242"/>
      <c r="DG34" s="242"/>
      <c r="DH34" s="242"/>
      <c r="DI34" s="242"/>
      <c r="DJ34" s="242"/>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c r="EH34" s="242"/>
      <c r="EI34" s="242"/>
      <c r="EJ34" s="242"/>
      <c r="EK34" s="242"/>
      <c r="EL34" s="242"/>
      <c r="EM34" s="242"/>
      <c r="EN34" s="242"/>
      <c r="EO34" s="242"/>
      <c r="EP34" s="242"/>
      <c r="EQ34" s="242"/>
      <c r="ER34" s="242"/>
      <c r="ES34" s="242"/>
      <c r="ET34" s="242"/>
      <c r="EU34" s="242"/>
      <c r="EV34" s="242"/>
      <c r="EW34" s="242"/>
      <c r="EX34" s="242"/>
      <c r="EY34" s="242"/>
      <c r="EZ34" s="242"/>
      <c r="FA34" s="242"/>
      <c r="FB34" s="242"/>
      <c r="FC34" s="242"/>
      <c r="FD34" s="242"/>
      <c r="FE34" s="242"/>
      <c r="FF34" s="242"/>
      <c r="FG34" s="242"/>
      <c r="FH34" s="242"/>
      <c r="FI34" s="242"/>
      <c r="FJ34" s="242"/>
      <c r="FK34" s="242"/>
      <c r="FL34" s="242"/>
      <c r="FM34" s="242"/>
      <c r="FN34" s="242"/>
      <c r="FO34" s="242"/>
      <c r="FP34" s="242"/>
      <c r="FQ34" s="242"/>
      <c r="FR34" s="242"/>
      <c r="FS34" s="242"/>
      <c r="FT34" s="242"/>
      <c r="FU34" s="242"/>
      <c r="FV34" s="242"/>
      <c r="FW34" s="242"/>
      <c r="FX34" s="242"/>
      <c r="FY34" s="242"/>
      <c r="FZ34" s="242"/>
      <c r="GA34" s="242"/>
      <c r="GB34" s="242"/>
      <c r="GC34" s="242"/>
      <c r="GD34" s="242"/>
      <c r="GE34" s="242"/>
      <c r="GF34" s="242"/>
      <c r="GG34" s="242"/>
      <c r="GH34" s="242"/>
      <c r="GI34" s="242"/>
      <c r="GJ34" s="242"/>
      <c r="GK34" s="242"/>
      <c r="GL34" s="242"/>
      <c r="GM34" s="242"/>
      <c r="GN34" s="242"/>
      <c r="GO34" s="242"/>
      <c r="GP34" s="242"/>
      <c r="GQ34" s="242"/>
      <c r="GR34" s="242"/>
      <c r="GS34" s="242"/>
      <c r="GT34" s="242"/>
      <c r="GU34" s="242"/>
      <c r="GV34" s="242"/>
      <c r="GW34" s="242"/>
      <c r="GX34" s="242"/>
      <c r="GY34" s="242"/>
      <c r="GZ34" s="242"/>
      <c r="HA34" s="242"/>
      <c r="HB34" s="242"/>
      <c r="HC34" s="242"/>
      <c r="HD34" s="242"/>
      <c r="HE34" s="242"/>
      <c r="HF34" s="242"/>
      <c r="HG34" s="242"/>
      <c r="HH34" s="242"/>
      <c r="HI34" s="242"/>
      <c r="HJ34" s="242"/>
      <c r="HK34" s="242"/>
      <c r="HL34" s="242"/>
      <c r="HM34" s="242"/>
      <c r="HN34" s="242"/>
      <c r="HO34" s="242"/>
      <c r="HP34" s="242"/>
      <c r="HQ34" s="242"/>
      <c r="HR34" s="242"/>
      <c r="HS34" s="242"/>
      <c r="HT34" s="242"/>
      <c r="HU34" s="242"/>
      <c r="HV34" s="242"/>
      <c r="HW34" s="242"/>
      <c r="HX34" s="242"/>
      <c r="HY34" s="242"/>
      <c r="HZ34" s="242"/>
      <c r="IA34" s="242"/>
      <c r="IB34" s="242"/>
      <c r="IC34" s="242"/>
      <c r="ID34" s="242"/>
      <c r="IE34" s="242"/>
      <c r="IF34" s="242"/>
      <c r="IG34" s="242"/>
      <c r="IH34" s="242"/>
      <c r="II34" s="242"/>
      <c r="IJ34" s="242"/>
      <c r="IK34" s="242"/>
      <c r="IL34" s="242"/>
      <c r="IM34" s="242"/>
      <c r="IN34" s="242"/>
      <c r="IO34" s="242"/>
      <c r="IP34" s="242"/>
      <c r="IQ34" s="242"/>
      <c r="IR34" s="242"/>
      <c r="IS34" s="242"/>
      <c r="IT34" s="242"/>
    </row>
    <row r="35" spans="1:255" s="305" customFormat="1" ht="31.2">
      <c r="A35" s="98"/>
      <c r="B35" s="98"/>
      <c r="C35" s="244" t="s">
        <v>102</v>
      </c>
      <c r="D35" s="98" t="s">
        <v>103</v>
      </c>
      <c r="E35" s="99" t="s">
        <v>104</v>
      </c>
      <c r="F35" s="99" t="s">
        <v>104</v>
      </c>
      <c r="G35" s="100">
        <v>200000000</v>
      </c>
      <c r="H35" s="99"/>
      <c r="I35" s="100"/>
      <c r="J35" s="99"/>
      <c r="K35" s="241"/>
      <c r="L35" s="99"/>
      <c r="M35" s="241"/>
      <c r="N35" s="99"/>
      <c r="O35" s="241"/>
      <c r="P35" s="99"/>
      <c r="Q35" s="304">
        <f t="shared" si="1"/>
        <v>200000000</v>
      </c>
      <c r="R35" s="98"/>
      <c r="S35" s="98"/>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c r="DV35" s="242"/>
      <c r="DW35" s="242"/>
      <c r="DX35" s="242"/>
      <c r="DY35" s="242"/>
      <c r="DZ35" s="242"/>
      <c r="EA35" s="242"/>
      <c r="EB35" s="242"/>
      <c r="EC35" s="242"/>
      <c r="ED35" s="242"/>
      <c r="EE35" s="242"/>
      <c r="EF35" s="242"/>
      <c r="EG35" s="242"/>
      <c r="EH35" s="242"/>
      <c r="EI35" s="242"/>
      <c r="EJ35" s="242"/>
      <c r="EK35" s="242"/>
      <c r="EL35" s="242"/>
      <c r="EM35" s="242"/>
      <c r="EN35" s="242"/>
      <c r="EO35" s="242"/>
      <c r="EP35" s="242"/>
      <c r="EQ35" s="242"/>
      <c r="ER35" s="242"/>
      <c r="ES35" s="242"/>
      <c r="ET35" s="242"/>
      <c r="EU35" s="242"/>
      <c r="EV35" s="242"/>
      <c r="EW35" s="242"/>
      <c r="EX35" s="242"/>
      <c r="EY35" s="242"/>
      <c r="EZ35" s="242"/>
      <c r="FA35" s="242"/>
      <c r="FB35" s="242"/>
      <c r="FC35" s="242"/>
      <c r="FD35" s="242"/>
      <c r="FE35" s="242"/>
      <c r="FF35" s="242"/>
      <c r="FG35" s="242"/>
      <c r="FH35" s="242"/>
      <c r="FI35" s="242"/>
      <c r="FJ35" s="242"/>
      <c r="FK35" s="242"/>
      <c r="FL35" s="242"/>
      <c r="FM35" s="242"/>
      <c r="FN35" s="242"/>
      <c r="FO35" s="242"/>
      <c r="FP35" s="242"/>
      <c r="FQ35" s="242"/>
      <c r="FR35" s="242"/>
      <c r="FS35" s="242"/>
      <c r="FT35" s="242"/>
      <c r="FU35" s="242"/>
      <c r="FV35" s="242"/>
      <c r="FW35" s="242"/>
      <c r="FX35" s="242"/>
      <c r="FY35" s="242"/>
      <c r="FZ35" s="242"/>
      <c r="GA35" s="242"/>
      <c r="GB35" s="242"/>
      <c r="GC35" s="242"/>
      <c r="GD35" s="242"/>
      <c r="GE35" s="242"/>
      <c r="GF35" s="242"/>
      <c r="GG35" s="242"/>
      <c r="GH35" s="242"/>
      <c r="GI35" s="242"/>
      <c r="GJ35" s="242"/>
      <c r="GK35" s="242"/>
      <c r="GL35" s="242"/>
      <c r="GM35" s="242"/>
      <c r="GN35" s="242"/>
      <c r="GO35" s="242"/>
      <c r="GP35" s="242"/>
      <c r="GQ35" s="242"/>
      <c r="GR35" s="242"/>
      <c r="GS35" s="242"/>
      <c r="GT35" s="242"/>
      <c r="GU35" s="242"/>
      <c r="GV35" s="242"/>
      <c r="GW35" s="242"/>
      <c r="GX35" s="242"/>
      <c r="GY35" s="242"/>
      <c r="GZ35" s="242"/>
      <c r="HA35" s="242"/>
      <c r="HB35" s="242"/>
      <c r="HC35" s="242"/>
      <c r="HD35" s="242"/>
      <c r="HE35" s="242"/>
      <c r="HF35" s="242"/>
      <c r="HG35" s="242"/>
      <c r="HH35" s="242"/>
      <c r="HI35" s="242"/>
      <c r="HJ35" s="242"/>
      <c r="HK35" s="242"/>
      <c r="HL35" s="242"/>
      <c r="HM35" s="242"/>
      <c r="HN35" s="242"/>
      <c r="HO35" s="242"/>
      <c r="HP35" s="242"/>
      <c r="HQ35" s="242"/>
      <c r="HR35" s="242"/>
      <c r="HS35" s="242"/>
      <c r="HT35" s="242"/>
      <c r="HU35" s="242"/>
      <c r="HV35" s="242"/>
      <c r="HW35" s="242"/>
      <c r="HX35" s="242"/>
      <c r="HY35" s="242"/>
      <c r="HZ35" s="242"/>
      <c r="IA35" s="242"/>
      <c r="IB35" s="242"/>
      <c r="IC35" s="242"/>
      <c r="ID35" s="242"/>
      <c r="IE35" s="242"/>
      <c r="IF35" s="242"/>
      <c r="IG35" s="242"/>
      <c r="IH35" s="242"/>
      <c r="II35" s="242"/>
      <c r="IJ35" s="242"/>
      <c r="IK35" s="242"/>
      <c r="IL35" s="242"/>
      <c r="IM35" s="242"/>
      <c r="IN35" s="242"/>
      <c r="IO35" s="242"/>
      <c r="IP35" s="242"/>
      <c r="IQ35" s="242"/>
      <c r="IR35" s="242"/>
      <c r="IS35" s="242"/>
      <c r="IT35" s="242"/>
    </row>
    <row r="36" spans="1:255" s="305" customFormat="1" ht="31.2">
      <c r="A36" s="98"/>
      <c r="B36" s="98"/>
      <c r="C36" s="244" t="s">
        <v>105</v>
      </c>
      <c r="D36" s="98" t="s">
        <v>106</v>
      </c>
      <c r="E36" s="99" t="s">
        <v>107</v>
      </c>
      <c r="F36" s="99" t="s">
        <v>107</v>
      </c>
      <c r="G36" s="100">
        <v>396402000</v>
      </c>
      <c r="H36" s="99"/>
      <c r="I36" s="100"/>
      <c r="J36" s="99"/>
      <c r="K36" s="241"/>
      <c r="L36" s="99"/>
      <c r="M36" s="241"/>
      <c r="N36" s="99"/>
      <c r="O36" s="241"/>
      <c r="P36" s="99"/>
      <c r="Q36" s="304">
        <f t="shared" si="1"/>
        <v>396402000</v>
      </c>
      <c r="R36" s="98"/>
      <c r="S36" s="98"/>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c r="FX36" s="242"/>
      <c r="FY36" s="242"/>
      <c r="FZ36" s="242"/>
      <c r="GA36" s="242"/>
      <c r="GB36" s="242"/>
      <c r="GC36" s="242"/>
      <c r="GD36" s="242"/>
      <c r="GE36" s="242"/>
      <c r="GF36" s="242"/>
      <c r="GG36" s="242"/>
      <c r="GH36" s="242"/>
      <c r="GI36" s="242"/>
      <c r="GJ36" s="242"/>
      <c r="GK36" s="242"/>
      <c r="GL36" s="242"/>
      <c r="GM36" s="242"/>
      <c r="GN36" s="242"/>
      <c r="GO36" s="242"/>
      <c r="GP36" s="242"/>
      <c r="GQ36" s="242"/>
      <c r="GR36" s="242"/>
      <c r="GS36" s="242"/>
      <c r="GT36" s="242"/>
      <c r="GU36" s="242"/>
      <c r="GV36" s="242"/>
      <c r="GW36" s="242"/>
      <c r="GX36" s="242"/>
      <c r="GY36" s="242"/>
      <c r="GZ36" s="242"/>
      <c r="HA36" s="242"/>
      <c r="HB36" s="242"/>
      <c r="HC36" s="242"/>
      <c r="HD36" s="242"/>
      <c r="HE36" s="242"/>
      <c r="HF36" s="242"/>
      <c r="HG36" s="242"/>
      <c r="HH36" s="242"/>
      <c r="HI36" s="242"/>
      <c r="HJ36" s="242"/>
      <c r="HK36" s="242"/>
      <c r="HL36" s="242"/>
      <c r="HM36" s="242"/>
      <c r="HN36" s="242"/>
      <c r="HO36" s="242"/>
      <c r="HP36" s="242"/>
      <c r="HQ36" s="242"/>
      <c r="HR36" s="242"/>
      <c r="HS36" s="242"/>
      <c r="HT36" s="242"/>
      <c r="HU36" s="242"/>
      <c r="HV36" s="242"/>
      <c r="HW36" s="242"/>
      <c r="HX36" s="242"/>
      <c r="HY36" s="242"/>
      <c r="HZ36" s="242"/>
      <c r="IA36" s="242"/>
      <c r="IB36" s="242"/>
      <c r="IC36" s="242"/>
      <c r="ID36" s="242"/>
      <c r="IE36" s="242"/>
      <c r="IF36" s="242"/>
      <c r="IG36" s="242"/>
      <c r="IH36" s="242"/>
      <c r="II36" s="242"/>
      <c r="IJ36" s="242"/>
      <c r="IK36" s="242"/>
      <c r="IL36" s="242"/>
      <c r="IM36" s="242"/>
      <c r="IN36" s="242"/>
      <c r="IO36" s="242"/>
      <c r="IP36" s="242"/>
      <c r="IQ36" s="242"/>
      <c r="IR36" s="242"/>
      <c r="IS36" s="242"/>
      <c r="IT36" s="242"/>
    </row>
    <row r="37" spans="1:255" s="264" customFormat="1" ht="15.6">
      <c r="A37" s="72"/>
      <c r="B37" s="72"/>
      <c r="C37" s="72"/>
      <c r="D37" s="72"/>
      <c r="E37" s="74"/>
      <c r="F37" s="74"/>
      <c r="G37" s="76"/>
      <c r="H37" s="74"/>
      <c r="I37" s="76"/>
      <c r="J37" s="74"/>
      <c r="K37" s="71"/>
      <c r="L37" s="74"/>
      <c r="M37" s="71"/>
      <c r="N37" s="74"/>
      <c r="O37" s="71"/>
      <c r="P37" s="74"/>
      <c r="Q37" s="307">
        <f t="shared" si="1"/>
        <v>0</v>
      </c>
      <c r="R37" s="72"/>
      <c r="S37" s="72"/>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row>
    <row r="38" spans="1:255" s="261" customFormat="1" ht="46.8">
      <c r="A38" s="85"/>
      <c r="B38" s="85"/>
      <c r="C38" s="85" t="s">
        <v>108</v>
      </c>
      <c r="D38" s="293" t="s">
        <v>109</v>
      </c>
      <c r="E38" s="303" t="s">
        <v>423</v>
      </c>
      <c r="F38" s="303" t="s">
        <v>423</v>
      </c>
      <c r="G38" s="296">
        <f>SUBTOTAL(9,G39:G48)</f>
        <v>0</v>
      </c>
      <c r="H38" s="303" t="s">
        <v>424</v>
      </c>
      <c r="I38" s="298">
        <f>SUBTOTAL(9,I39:I48)</f>
        <v>2739945250</v>
      </c>
      <c r="J38" s="303" t="s">
        <v>425</v>
      </c>
      <c r="K38" s="299">
        <f>SUBTOTAL(9,K39:K48)</f>
        <v>3025884873</v>
      </c>
      <c r="L38" s="303" t="s">
        <v>426</v>
      </c>
      <c r="M38" s="299">
        <f>SUBTOTAL(9,M39:M48)</f>
        <v>3405188875</v>
      </c>
      <c r="N38" s="303" t="s">
        <v>427</v>
      </c>
      <c r="O38" s="299">
        <f>SUBTOTAL(9,O39:O48)</f>
        <v>4157676284</v>
      </c>
      <c r="P38" s="303"/>
      <c r="Q38" s="308">
        <f>G38+I38+K38+M38+O38</f>
        <v>13328695282</v>
      </c>
      <c r="R38" s="85"/>
      <c r="S38" s="85"/>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c r="EC38" s="260"/>
      <c r="ED38" s="260"/>
      <c r="EE38" s="260"/>
      <c r="EF38" s="260"/>
      <c r="EG38" s="260"/>
      <c r="EH38" s="260"/>
      <c r="EI38" s="260"/>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0"/>
      <c r="FU38" s="260"/>
      <c r="FV38" s="260"/>
      <c r="FW38" s="260"/>
      <c r="FX38" s="260"/>
      <c r="FY38" s="260"/>
      <c r="FZ38" s="260"/>
      <c r="GA38" s="260"/>
      <c r="GB38" s="260"/>
      <c r="GC38" s="260"/>
      <c r="GD38" s="260"/>
      <c r="GE38" s="260"/>
      <c r="GF38" s="260"/>
      <c r="GG38" s="260"/>
      <c r="GH38" s="260"/>
      <c r="GI38" s="260"/>
      <c r="GJ38" s="260"/>
      <c r="GK38" s="260"/>
      <c r="GL38" s="260"/>
      <c r="GM38" s="260"/>
      <c r="GN38" s="260"/>
      <c r="GO38" s="260"/>
      <c r="GP38" s="260"/>
      <c r="GQ38" s="260"/>
      <c r="GR38" s="260"/>
      <c r="GS38" s="260"/>
      <c r="GT38" s="260"/>
      <c r="GU38" s="260"/>
      <c r="GV38" s="260"/>
      <c r="GW38" s="260"/>
      <c r="GX38" s="260"/>
      <c r="GY38" s="260"/>
      <c r="GZ38" s="260"/>
      <c r="HA38" s="260"/>
      <c r="HB38" s="260"/>
      <c r="HC38" s="260"/>
      <c r="HD38" s="260"/>
      <c r="HE38" s="260"/>
      <c r="HF38" s="260"/>
      <c r="HG38" s="260"/>
      <c r="HH38" s="260"/>
      <c r="HI38" s="260"/>
      <c r="HJ38" s="260"/>
      <c r="HK38" s="260"/>
      <c r="HL38" s="260"/>
      <c r="HM38" s="260"/>
      <c r="HN38" s="260"/>
      <c r="HO38" s="260"/>
      <c r="HP38" s="260"/>
      <c r="HQ38" s="260"/>
      <c r="HR38" s="260"/>
      <c r="HS38" s="260"/>
      <c r="HT38" s="260"/>
      <c r="HU38" s="260"/>
      <c r="HV38" s="260"/>
      <c r="HW38" s="260"/>
      <c r="HX38" s="260"/>
      <c r="HY38" s="260"/>
      <c r="HZ38" s="260"/>
      <c r="IA38" s="260"/>
      <c r="IB38" s="260"/>
      <c r="IC38" s="260"/>
      <c r="ID38" s="260"/>
      <c r="IE38" s="260"/>
      <c r="IF38" s="260"/>
      <c r="IG38" s="260"/>
      <c r="IH38" s="260"/>
      <c r="II38" s="260"/>
      <c r="IJ38" s="260"/>
      <c r="IK38" s="260"/>
      <c r="IL38" s="260"/>
      <c r="IM38" s="260"/>
      <c r="IN38" s="260"/>
      <c r="IO38" s="260"/>
      <c r="IP38" s="260"/>
      <c r="IQ38" s="260"/>
      <c r="IR38" s="260"/>
      <c r="IS38" s="260"/>
      <c r="IT38" s="260"/>
      <c r="IU38" s="264"/>
    </row>
    <row r="39" spans="1:255" s="261" customFormat="1" ht="62.4">
      <c r="A39" s="85"/>
      <c r="B39" s="85"/>
      <c r="C39" s="85"/>
      <c r="D39" s="85" t="s">
        <v>110</v>
      </c>
      <c r="E39" s="303"/>
      <c r="F39" s="302">
        <v>0.6</v>
      </c>
      <c r="G39" s="296"/>
      <c r="H39" s="302">
        <v>0.7</v>
      </c>
      <c r="I39" s="296"/>
      <c r="J39" s="302">
        <v>0.8</v>
      </c>
      <c r="K39" s="301"/>
      <c r="L39" s="302">
        <v>0.9</v>
      </c>
      <c r="M39" s="301"/>
      <c r="N39" s="302">
        <v>1</v>
      </c>
      <c r="O39" s="301"/>
      <c r="P39" s="303"/>
      <c r="Q39" s="307">
        <f t="shared" si="1"/>
        <v>0</v>
      </c>
      <c r="R39" s="85"/>
      <c r="S39" s="85"/>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0"/>
      <c r="EB39" s="260"/>
      <c r="EC39" s="260"/>
      <c r="ED39" s="260"/>
      <c r="EE39" s="260"/>
      <c r="EF39" s="260"/>
      <c r="EG39" s="260"/>
      <c r="EH39" s="260"/>
      <c r="EI39" s="260"/>
      <c r="EJ39" s="260"/>
      <c r="EK39" s="260"/>
      <c r="EL39" s="260"/>
      <c r="EM39" s="260"/>
      <c r="EN39" s="260"/>
      <c r="EO39" s="260"/>
      <c r="EP39" s="260"/>
      <c r="EQ39" s="260"/>
      <c r="ER39" s="260"/>
      <c r="ES39" s="260"/>
      <c r="ET39" s="260"/>
      <c r="EU39" s="260"/>
      <c r="EV39" s="260"/>
      <c r="EW39" s="260"/>
      <c r="EX39" s="260"/>
      <c r="EY39" s="260"/>
      <c r="EZ39" s="260"/>
      <c r="FA39" s="260"/>
      <c r="FB39" s="260"/>
      <c r="FC39" s="260"/>
      <c r="FD39" s="260"/>
      <c r="FE39" s="260"/>
      <c r="FF39" s="260"/>
      <c r="FG39" s="260"/>
      <c r="FH39" s="260"/>
      <c r="FI39" s="260"/>
      <c r="FJ39" s="260"/>
      <c r="FK39" s="260"/>
      <c r="FL39" s="260"/>
      <c r="FM39" s="260"/>
      <c r="FN39" s="260"/>
      <c r="FO39" s="260"/>
      <c r="FP39" s="260"/>
      <c r="FQ39" s="260"/>
      <c r="FR39" s="260"/>
      <c r="FS39" s="260"/>
      <c r="FT39" s="260"/>
      <c r="FU39" s="260"/>
      <c r="FV39" s="260"/>
      <c r="FW39" s="260"/>
      <c r="FX39" s="260"/>
      <c r="FY39" s="260"/>
      <c r="FZ39" s="260"/>
      <c r="GA39" s="260"/>
      <c r="GB39" s="260"/>
      <c r="GC39" s="260"/>
      <c r="GD39" s="260"/>
      <c r="GE39" s="260"/>
      <c r="GF39" s="260"/>
      <c r="GG39" s="260"/>
      <c r="GH39" s="260"/>
      <c r="GI39" s="260"/>
      <c r="GJ39" s="260"/>
      <c r="GK39" s="260"/>
      <c r="GL39" s="260"/>
      <c r="GM39" s="260"/>
      <c r="GN39" s="260"/>
      <c r="GO39" s="260"/>
      <c r="GP39" s="260"/>
      <c r="GQ39" s="260"/>
      <c r="GR39" s="260"/>
      <c r="GS39" s="260"/>
      <c r="GT39" s="260"/>
      <c r="GU39" s="260"/>
      <c r="GV39" s="260"/>
      <c r="GW39" s="260"/>
      <c r="GX39" s="260"/>
      <c r="GY39" s="260"/>
      <c r="GZ39" s="260"/>
      <c r="HA39" s="260"/>
      <c r="HB39" s="260"/>
      <c r="HC39" s="260"/>
      <c r="HD39" s="260"/>
      <c r="HE39" s="260"/>
      <c r="HF39" s="260"/>
      <c r="HG39" s="260"/>
      <c r="HH39" s="260"/>
      <c r="HI39" s="260"/>
      <c r="HJ39" s="260"/>
      <c r="HK39" s="260"/>
      <c r="HL39" s="260"/>
      <c r="HM39" s="260"/>
      <c r="HN39" s="260"/>
      <c r="HO39" s="260"/>
      <c r="HP39" s="260"/>
      <c r="HQ39" s="260"/>
      <c r="HR39" s="260"/>
      <c r="HS39" s="260"/>
      <c r="HT39" s="260"/>
      <c r="HU39" s="260"/>
      <c r="HV39" s="260"/>
      <c r="HW39" s="260"/>
      <c r="HX39" s="260"/>
      <c r="HY39" s="260"/>
      <c r="HZ39" s="260"/>
      <c r="IA39" s="260"/>
      <c r="IB39" s="260"/>
      <c r="IC39" s="260"/>
      <c r="ID39" s="260"/>
      <c r="IE39" s="260"/>
      <c r="IF39" s="260"/>
      <c r="IG39" s="260"/>
      <c r="IH39" s="260"/>
      <c r="II39" s="260"/>
      <c r="IJ39" s="260"/>
      <c r="IK39" s="260"/>
      <c r="IL39" s="260"/>
      <c r="IM39" s="260"/>
      <c r="IN39" s="260"/>
      <c r="IO39" s="260"/>
      <c r="IP39" s="260"/>
      <c r="IQ39" s="260"/>
      <c r="IR39" s="260"/>
      <c r="IS39" s="260"/>
      <c r="IT39" s="260"/>
      <c r="IU39" s="264"/>
    </row>
    <row r="40" spans="1:255" s="310" customFormat="1" ht="78">
      <c r="A40" s="86"/>
      <c r="B40" s="86"/>
      <c r="C40" s="94" t="s">
        <v>100</v>
      </c>
      <c r="D40" s="86" t="s">
        <v>111</v>
      </c>
      <c r="E40" s="78" t="s">
        <v>86</v>
      </c>
      <c r="F40" s="78" t="s">
        <v>86</v>
      </c>
      <c r="G40" s="79">
        <v>0</v>
      </c>
      <c r="H40" s="78" t="s">
        <v>86</v>
      </c>
      <c r="I40" s="79">
        <v>385562500</v>
      </c>
      <c r="J40" s="78" t="s">
        <v>86</v>
      </c>
      <c r="K40" s="80">
        <v>431830000</v>
      </c>
      <c r="L40" s="78" t="s">
        <v>86</v>
      </c>
      <c r="M40" s="80">
        <v>493520000</v>
      </c>
      <c r="N40" s="78" t="s">
        <v>86</v>
      </c>
      <c r="O40" s="80">
        <v>616900000</v>
      </c>
      <c r="P40" s="78"/>
      <c r="Q40" s="309">
        <f t="shared" si="1"/>
        <v>1927812500</v>
      </c>
      <c r="R40" s="86"/>
      <c r="S40" s="86"/>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row>
    <row r="41" spans="1:255" s="310" customFormat="1" ht="31.8" thickBot="1">
      <c r="A41" s="86"/>
      <c r="B41" s="86"/>
      <c r="C41" s="94" t="s">
        <v>112</v>
      </c>
      <c r="D41" s="86" t="s">
        <v>113</v>
      </c>
      <c r="E41" s="78" t="s">
        <v>86</v>
      </c>
      <c r="F41" s="78" t="s">
        <v>86</v>
      </c>
      <c r="G41" s="79">
        <v>0</v>
      </c>
      <c r="H41" s="78" t="s">
        <v>86</v>
      </c>
      <c r="I41" s="79">
        <v>237662500</v>
      </c>
      <c r="J41" s="78" t="s">
        <v>86</v>
      </c>
      <c r="K41" s="80">
        <v>266182000</v>
      </c>
      <c r="L41" s="78" t="s">
        <v>86</v>
      </c>
      <c r="M41" s="80">
        <v>304208000</v>
      </c>
      <c r="N41" s="78" t="s">
        <v>86</v>
      </c>
      <c r="O41" s="80">
        <v>380260000</v>
      </c>
      <c r="P41" s="78"/>
      <c r="Q41" s="309">
        <f t="shared" si="1"/>
        <v>1188312500</v>
      </c>
      <c r="R41" s="86"/>
      <c r="S41" s="86"/>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c r="IR41" s="91"/>
      <c r="IS41" s="91"/>
      <c r="IT41" s="91"/>
    </row>
    <row r="42" spans="1:255" s="310" customFormat="1" ht="31.8" thickBot="1">
      <c r="A42" s="86"/>
      <c r="B42" s="86"/>
      <c r="C42" s="94" t="s">
        <v>114</v>
      </c>
      <c r="D42" s="311" t="s">
        <v>464</v>
      </c>
      <c r="E42" s="78" t="s">
        <v>462</v>
      </c>
      <c r="F42" s="78" t="s">
        <v>462</v>
      </c>
      <c r="G42" s="79">
        <v>0</v>
      </c>
      <c r="H42" s="78" t="s">
        <v>462</v>
      </c>
      <c r="I42" s="79">
        <v>225000000</v>
      </c>
      <c r="J42" s="78" t="s">
        <v>462</v>
      </c>
      <c r="K42" s="80">
        <v>252000000</v>
      </c>
      <c r="L42" s="78" t="s">
        <v>462</v>
      </c>
      <c r="M42" s="80">
        <v>288000000</v>
      </c>
      <c r="N42" s="78" t="s">
        <v>462</v>
      </c>
      <c r="O42" s="80">
        <v>360000000</v>
      </c>
      <c r="P42" s="78"/>
      <c r="Q42" s="309">
        <f t="shared" si="1"/>
        <v>1125000000</v>
      </c>
      <c r="R42" s="86"/>
      <c r="S42" s="86"/>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row>
    <row r="43" spans="1:255" s="310" customFormat="1" ht="46.8">
      <c r="A43" s="86"/>
      <c r="B43" s="86"/>
      <c r="C43" s="94" t="s">
        <v>115</v>
      </c>
      <c r="D43" s="86" t="s">
        <v>463</v>
      </c>
      <c r="E43" s="86" t="s">
        <v>466</v>
      </c>
      <c r="F43" s="86" t="s">
        <v>466</v>
      </c>
      <c r="G43" s="79">
        <v>0</v>
      </c>
      <c r="H43" s="86" t="s">
        <v>466</v>
      </c>
      <c r="I43" s="79">
        <v>499625000</v>
      </c>
      <c r="J43" s="86" t="s">
        <v>467</v>
      </c>
      <c r="K43" s="80">
        <v>559580000</v>
      </c>
      <c r="L43" s="86" t="s">
        <v>468</v>
      </c>
      <c r="M43" s="80">
        <v>639520000</v>
      </c>
      <c r="N43" s="86" t="s">
        <v>469</v>
      </c>
      <c r="O43" s="80">
        <v>799400000</v>
      </c>
      <c r="P43" s="78"/>
      <c r="Q43" s="309">
        <f t="shared" si="1"/>
        <v>2498125000</v>
      </c>
      <c r="R43" s="86"/>
      <c r="S43" s="86"/>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row>
    <row r="44" spans="1:255" s="310" customFormat="1" ht="59.4" customHeight="1">
      <c r="A44" s="86"/>
      <c r="B44" s="86"/>
      <c r="C44" s="94" t="s">
        <v>116</v>
      </c>
      <c r="D44" s="86" t="s">
        <v>465</v>
      </c>
      <c r="E44" s="86" t="s">
        <v>466</v>
      </c>
      <c r="F44" s="86" t="s">
        <v>466</v>
      </c>
      <c r="G44" s="79">
        <v>0</v>
      </c>
      <c r="H44" s="86" t="s">
        <v>466</v>
      </c>
      <c r="I44" s="79">
        <v>614088750</v>
      </c>
      <c r="J44" s="86" t="s">
        <v>467</v>
      </c>
      <c r="K44" s="80">
        <v>687779400</v>
      </c>
      <c r="L44" s="86" t="s">
        <v>468</v>
      </c>
      <c r="M44" s="80">
        <v>786033600</v>
      </c>
      <c r="N44" s="86" t="s">
        <v>469</v>
      </c>
      <c r="O44" s="80">
        <v>982542000</v>
      </c>
      <c r="P44" s="78"/>
      <c r="Q44" s="309">
        <f t="shared" si="1"/>
        <v>3070443750</v>
      </c>
      <c r="R44" s="86"/>
      <c r="S44" s="86"/>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c r="IF44" s="91"/>
      <c r="IG44" s="91"/>
      <c r="IH44" s="91"/>
      <c r="II44" s="91"/>
      <c r="IJ44" s="91"/>
      <c r="IK44" s="91"/>
      <c r="IL44" s="91"/>
      <c r="IM44" s="91"/>
      <c r="IN44" s="91"/>
      <c r="IO44" s="91"/>
      <c r="IP44" s="91"/>
      <c r="IQ44" s="91"/>
      <c r="IR44" s="91"/>
      <c r="IS44" s="91"/>
      <c r="IT44" s="91"/>
    </row>
    <row r="45" spans="1:255" s="310" customFormat="1" ht="46.8">
      <c r="A45" s="86"/>
      <c r="B45" s="86"/>
      <c r="C45" s="94" t="s">
        <v>117</v>
      </c>
      <c r="D45" s="86" t="s">
        <v>470</v>
      </c>
      <c r="E45" s="235" t="s">
        <v>471</v>
      </c>
      <c r="F45" s="235" t="s">
        <v>471</v>
      </c>
      <c r="G45" s="79">
        <v>0</v>
      </c>
      <c r="H45" s="235" t="s">
        <v>471</v>
      </c>
      <c r="I45" s="79">
        <v>88625000</v>
      </c>
      <c r="J45" s="235" t="s">
        <v>472</v>
      </c>
      <c r="K45" s="80">
        <v>99260000</v>
      </c>
      <c r="L45" s="235" t="s">
        <v>473</v>
      </c>
      <c r="M45" s="80">
        <v>113440000</v>
      </c>
      <c r="N45" s="235" t="s">
        <v>474</v>
      </c>
      <c r="O45" s="80">
        <v>141800000</v>
      </c>
      <c r="P45" s="78"/>
      <c r="Q45" s="309">
        <f t="shared" si="1"/>
        <v>443125000</v>
      </c>
      <c r="R45" s="86"/>
      <c r="S45" s="86"/>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c r="IR45" s="91"/>
      <c r="IS45" s="91"/>
      <c r="IT45" s="91"/>
    </row>
    <row r="46" spans="1:255" s="310" customFormat="1" ht="47.4" thickBot="1">
      <c r="A46" s="86"/>
      <c r="B46" s="86"/>
      <c r="C46" s="94" t="s">
        <v>118</v>
      </c>
      <c r="D46" s="86" t="s">
        <v>119</v>
      </c>
      <c r="E46" s="78" t="s">
        <v>120</v>
      </c>
      <c r="F46" s="78" t="s">
        <v>121</v>
      </c>
      <c r="G46" s="79">
        <v>0</v>
      </c>
      <c r="H46" s="78" t="s">
        <v>122</v>
      </c>
      <c r="I46" s="79">
        <v>281250000</v>
      </c>
      <c r="J46" s="78" t="s">
        <v>123</v>
      </c>
      <c r="K46" s="80">
        <v>315000000</v>
      </c>
      <c r="L46" s="78" t="s">
        <v>124</v>
      </c>
      <c r="M46" s="80">
        <v>360000000</v>
      </c>
      <c r="N46" s="78" t="s">
        <v>125</v>
      </c>
      <c r="O46" s="80">
        <v>450000000</v>
      </c>
      <c r="P46" s="78"/>
      <c r="Q46" s="309">
        <f t="shared" si="1"/>
        <v>1406250000</v>
      </c>
      <c r="R46" s="86"/>
      <c r="S46" s="86"/>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c r="IH46" s="91"/>
      <c r="II46" s="91"/>
      <c r="IJ46" s="91"/>
      <c r="IK46" s="91"/>
      <c r="IL46" s="91"/>
      <c r="IM46" s="91"/>
      <c r="IN46" s="91"/>
      <c r="IO46" s="91"/>
      <c r="IP46" s="91"/>
      <c r="IQ46" s="91"/>
      <c r="IR46" s="91"/>
      <c r="IS46" s="91"/>
      <c r="IT46" s="91"/>
    </row>
    <row r="47" spans="1:255" s="310" customFormat="1" ht="219" thickBot="1">
      <c r="A47" s="86"/>
      <c r="B47" s="86"/>
      <c r="C47" s="94" t="s">
        <v>126</v>
      </c>
      <c r="D47" s="311" t="s">
        <v>475</v>
      </c>
      <c r="E47" s="311" t="s">
        <v>476</v>
      </c>
      <c r="F47" s="311" t="s">
        <v>476</v>
      </c>
      <c r="G47" s="79">
        <v>0</v>
      </c>
      <c r="H47" s="311" t="s">
        <v>476</v>
      </c>
      <c r="I47" s="79">
        <v>205131500</v>
      </c>
      <c r="J47" s="311" t="s">
        <v>476</v>
      </c>
      <c r="K47" s="80">
        <v>208208473</v>
      </c>
      <c r="L47" s="311" t="s">
        <v>476</v>
      </c>
      <c r="M47" s="80">
        <v>211331600</v>
      </c>
      <c r="N47" s="311" t="s">
        <v>476</v>
      </c>
      <c r="O47" s="80">
        <v>214501574</v>
      </c>
      <c r="P47" s="78"/>
      <c r="Q47" s="309">
        <f t="shared" si="1"/>
        <v>839173147</v>
      </c>
      <c r="R47" s="86"/>
      <c r="S47" s="86"/>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1"/>
      <c r="IF47" s="91"/>
      <c r="IG47" s="91"/>
      <c r="IH47" s="91"/>
      <c r="II47" s="91"/>
      <c r="IJ47" s="91"/>
      <c r="IK47" s="91"/>
      <c r="IL47" s="91"/>
      <c r="IM47" s="91"/>
      <c r="IN47" s="91"/>
      <c r="IO47" s="91"/>
      <c r="IP47" s="91"/>
      <c r="IQ47" s="91"/>
      <c r="IR47" s="91"/>
      <c r="IS47" s="91"/>
      <c r="IT47" s="91"/>
    </row>
    <row r="48" spans="1:255" s="310" customFormat="1" ht="46.8">
      <c r="A48" s="86"/>
      <c r="B48" s="86"/>
      <c r="C48" s="94" t="s">
        <v>127</v>
      </c>
      <c r="D48" s="86" t="s">
        <v>103</v>
      </c>
      <c r="E48" s="78" t="s">
        <v>128</v>
      </c>
      <c r="F48" s="78" t="s">
        <v>128</v>
      </c>
      <c r="G48" s="79"/>
      <c r="H48" s="78" t="s">
        <v>128</v>
      </c>
      <c r="I48" s="79">
        <v>203000000</v>
      </c>
      <c r="J48" s="78" t="s">
        <v>128</v>
      </c>
      <c r="K48" s="80">
        <v>206045000</v>
      </c>
      <c r="L48" s="78" t="s">
        <v>128</v>
      </c>
      <c r="M48" s="80">
        <v>209135675</v>
      </c>
      <c r="N48" s="78" t="s">
        <v>128</v>
      </c>
      <c r="O48" s="80">
        <v>212272710</v>
      </c>
      <c r="P48" s="78"/>
      <c r="Q48" s="309">
        <f t="shared" si="1"/>
        <v>830453385</v>
      </c>
      <c r="R48" s="86"/>
      <c r="S48" s="86"/>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1"/>
      <c r="IF48" s="91"/>
      <c r="IG48" s="91"/>
      <c r="IH48" s="91"/>
      <c r="II48" s="91"/>
      <c r="IJ48" s="91"/>
      <c r="IK48" s="91"/>
      <c r="IL48" s="91"/>
      <c r="IM48" s="91"/>
      <c r="IN48" s="91"/>
      <c r="IO48" s="91"/>
      <c r="IP48" s="91"/>
      <c r="IQ48" s="91"/>
      <c r="IR48" s="91"/>
      <c r="IS48" s="91"/>
      <c r="IT48" s="91"/>
    </row>
    <row r="49" spans="1:255" s="264" customFormat="1" ht="15.6">
      <c r="A49" s="72"/>
      <c r="B49" s="72"/>
      <c r="C49" s="72"/>
      <c r="D49" s="72"/>
      <c r="E49" s="74"/>
      <c r="F49" s="74"/>
      <c r="G49" s="76"/>
      <c r="H49" s="74"/>
      <c r="I49" s="76"/>
      <c r="J49" s="74"/>
      <c r="K49" s="71"/>
      <c r="L49" s="74"/>
      <c r="M49" s="71"/>
      <c r="N49" s="74"/>
      <c r="O49" s="71"/>
      <c r="P49" s="74"/>
      <c r="Q49" s="307">
        <f t="shared" si="1"/>
        <v>0</v>
      </c>
      <c r="R49" s="72"/>
      <c r="S49" s="72"/>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row>
    <row r="50" spans="1:255" s="312" customFormat="1" ht="31.2">
      <c r="A50" s="85"/>
      <c r="B50" s="85"/>
      <c r="C50" s="85" t="s">
        <v>129</v>
      </c>
      <c r="D50" s="85" t="s">
        <v>130</v>
      </c>
      <c r="E50" s="303"/>
      <c r="F50" s="302">
        <v>1</v>
      </c>
      <c r="G50" s="296">
        <f>SUBTOTAL(9,G51:G64)</f>
        <v>2062488500</v>
      </c>
      <c r="H50" s="302">
        <v>1</v>
      </c>
      <c r="I50" s="298">
        <f>SUBTOTAL(9,I51:I57)</f>
        <v>3447156536</v>
      </c>
      <c r="J50" s="302">
        <v>1</v>
      </c>
      <c r="K50" s="299">
        <f>SUBTOTAL(9,K51:K57)</f>
        <v>3393613884</v>
      </c>
      <c r="L50" s="302">
        <v>1</v>
      </c>
      <c r="M50" s="299">
        <f>SUBTOTAL(9,M51:M57)</f>
        <v>3440768093</v>
      </c>
      <c r="N50" s="302">
        <v>1</v>
      </c>
      <c r="O50" s="299">
        <f>SUBTOTAL(9,O51:O57)</f>
        <v>3488629613</v>
      </c>
      <c r="P50" s="303"/>
      <c r="Q50" s="308">
        <f>G50+I50+K50+M50+O50</f>
        <v>15832656626</v>
      </c>
      <c r="R50" s="85"/>
      <c r="S50" s="85"/>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310"/>
    </row>
    <row r="51" spans="1:255" s="312" customFormat="1" ht="15.6">
      <c r="A51" s="85"/>
      <c r="B51" s="85"/>
      <c r="C51" s="85"/>
      <c r="D51" s="85" t="s">
        <v>131</v>
      </c>
      <c r="E51" s="303"/>
      <c r="F51" s="302">
        <v>1</v>
      </c>
      <c r="G51" s="296"/>
      <c r="H51" s="302">
        <v>1</v>
      </c>
      <c r="I51" s="296"/>
      <c r="J51" s="302">
        <v>1</v>
      </c>
      <c r="K51" s="301"/>
      <c r="L51" s="302">
        <v>1</v>
      </c>
      <c r="M51" s="301"/>
      <c r="N51" s="302">
        <v>1</v>
      </c>
      <c r="O51" s="301"/>
      <c r="P51" s="303"/>
      <c r="Q51" s="307">
        <f t="shared" si="1"/>
        <v>0</v>
      </c>
      <c r="R51" s="85"/>
      <c r="S51" s="85"/>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2"/>
      <c r="FU51" s="92"/>
      <c r="FV51" s="92"/>
      <c r="FW51" s="92"/>
      <c r="FX51" s="92"/>
      <c r="FY51" s="92"/>
      <c r="FZ51" s="92"/>
      <c r="GA51" s="92"/>
      <c r="GB51" s="92"/>
      <c r="GC51" s="92"/>
      <c r="GD51" s="92"/>
      <c r="GE51" s="92"/>
      <c r="GF51" s="92"/>
      <c r="GG51" s="92"/>
      <c r="GH51" s="92"/>
      <c r="GI51" s="92"/>
      <c r="GJ51" s="92"/>
      <c r="GK51" s="92"/>
      <c r="GL51" s="92"/>
      <c r="GM51" s="92"/>
      <c r="GN51" s="92"/>
      <c r="GO51" s="92"/>
      <c r="GP51" s="92"/>
      <c r="GQ51" s="92"/>
      <c r="GR51" s="92"/>
      <c r="GS51" s="92"/>
      <c r="GT51" s="92"/>
      <c r="GU51" s="92"/>
      <c r="GV51" s="92"/>
      <c r="GW51" s="92"/>
      <c r="GX51" s="92"/>
      <c r="GY51" s="92"/>
      <c r="GZ51" s="92"/>
      <c r="HA51" s="92"/>
      <c r="HB51" s="92"/>
      <c r="HC51" s="92"/>
      <c r="HD51" s="92"/>
      <c r="HE51" s="92"/>
      <c r="HF51" s="92"/>
      <c r="HG51" s="92"/>
      <c r="HH51" s="92"/>
      <c r="HI51" s="92"/>
      <c r="HJ51" s="92"/>
      <c r="HK51" s="92"/>
      <c r="HL51" s="92"/>
      <c r="HM51" s="92"/>
      <c r="HN51" s="92"/>
      <c r="HO51" s="92"/>
      <c r="HP51" s="92"/>
      <c r="HQ51" s="92"/>
      <c r="HR51" s="92"/>
      <c r="HS51" s="92"/>
      <c r="HT51" s="92"/>
      <c r="HU51" s="92"/>
      <c r="HV51" s="92"/>
      <c r="HW51" s="92"/>
      <c r="HX51" s="92"/>
      <c r="HY51" s="92"/>
      <c r="HZ51" s="92"/>
      <c r="IA51" s="92"/>
      <c r="IB51" s="92"/>
      <c r="IC51" s="92"/>
      <c r="ID51" s="92"/>
      <c r="IE51" s="92"/>
      <c r="IF51" s="92"/>
      <c r="IG51" s="92"/>
      <c r="IH51" s="92"/>
      <c r="II51" s="92"/>
      <c r="IJ51" s="92"/>
      <c r="IK51" s="92"/>
      <c r="IL51" s="92"/>
      <c r="IM51" s="92"/>
      <c r="IN51" s="92"/>
      <c r="IO51" s="92"/>
      <c r="IP51" s="92"/>
      <c r="IQ51" s="92"/>
      <c r="IR51" s="92"/>
      <c r="IS51" s="92"/>
      <c r="IT51" s="92"/>
      <c r="IU51" s="310"/>
    </row>
    <row r="52" spans="1:255" s="310" customFormat="1" ht="31.8" thickBot="1">
      <c r="A52" s="86"/>
      <c r="B52" s="86"/>
      <c r="C52" s="94" t="s">
        <v>132</v>
      </c>
      <c r="D52" s="86" t="s">
        <v>133</v>
      </c>
      <c r="E52" s="78" t="s">
        <v>107</v>
      </c>
      <c r="F52" s="78" t="s">
        <v>107</v>
      </c>
      <c r="G52" s="79">
        <v>0</v>
      </c>
      <c r="H52" s="78" t="s">
        <v>107</v>
      </c>
      <c r="I52" s="79">
        <v>402348030</v>
      </c>
      <c r="J52" s="78" t="s">
        <v>107</v>
      </c>
      <c r="K52" s="80">
        <v>408383250</v>
      </c>
      <c r="L52" s="78" t="s">
        <v>107</v>
      </c>
      <c r="M52" s="80">
        <v>414508999</v>
      </c>
      <c r="N52" s="78" t="s">
        <v>107</v>
      </c>
      <c r="O52" s="80">
        <v>420726634</v>
      </c>
      <c r="P52" s="78"/>
      <c r="Q52" s="309">
        <f t="shared" si="1"/>
        <v>1645966913</v>
      </c>
      <c r="R52" s="86"/>
      <c r="S52" s="86"/>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c r="IH52" s="91"/>
      <c r="II52" s="91"/>
      <c r="IJ52" s="91"/>
      <c r="IK52" s="91"/>
      <c r="IL52" s="91"/>
      <c r="IM52" s="91"/>
      <c r="IN52" s="91"/>
      <c r="IO52" s="91"/>
      <c r="IP52" s="91"/>
      <c r="IQ52" s="91"/>
      <c r="IR52" s="91"/>
      <c r="IS52" s="91"/>
      <c r="IT52" s="91"/>
    </row>
    <row r="53" spans="1:255" s="310" customFormat="1" ht="63" thickBot="1">
      <c r="A53" s="86"/>
      <c r="B53" s="86"/>
      <c r="C53" s="94" t="s">
        <v>134</v>
      </c>
      <c r="D53" s="311" t="s">
        <v>477</v>
      </c>
      <c r="E53" s="311" t="s">
        <v>478</v>
      </c>
      <c r="F53" s="311" t="s">
        <v>478</v>
      </c>
      <c r="G53" s="79">
        <v>0</v>
      </c>
      <c r="H53" s="311" t="s">
        <v>478</v>
      </c>
      <c r="I53" s="79">
        <v>2323842500</v>
      </c>
      <c r="J53" s="311" t="s">
        <v>478</v>
      </c>
      <c r="K53" s="80">
        <v>2358700138</v>
      </c>
      <c r="L53" s="311" t="s">
        <v>478</v>
      </c>
      <c r="M53" s="80">
        <v>2394080640</v>
      </c>
      <c r="N53" s="311" t="s">
        <v>478</v>
      </c>
      <c r="O53" s="80">
        <v>2429991849</v>
      </c>
      <c r="P53" s="78"/>
      <c r="Q53" s="309">
        <f t="shared" si="1"/>
        <v>9506615127</v>
      </c>
      <c r="R53" s="86"/>
      <c r="S53" s="86"/>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c r="IH53" s="91"/>
      <c r="II53" s="91"/>
      <c r="IJ53" s="91"/>
      <c r="IK53" s="91"/>
      <c r="IL53" s="91"/>
      <c r="IM53" s="91"/>
      <c r="IN53" s="91"/>
      <c r="IO53" s="91"/>
      <c r="IP53" s="91"/>
      <c r="IQ53" s="91"/>
      <c r="IR53" s="91"/>
      <c r="IS53" s="91"/>
      <c r="IT53" s="91"/>
    </row>
    <row r="54" spans="1:255" s="310" customFormat="1" ht="94.2" thickBot="1">
      <c r="A54" s="86"/>
      <c r="B54" s="86"/>
      <c r="C54" s="94" t="s">
        <v>135</v>
      </c>
      <c r="D54" s="311" t="s">
        <v>480</v>
      </c>
      <c r="E54" s="236" t="s">
        <v>479</v>
      </c>
      <c r="F54" s="236" t="s">
        <v>479</v>
      </c>
      <c r="G54" s="79">
        <v>0</v>
      </c>
      <c r="H54" s="236" t="s">
        <v>479</v>
      </c>
      <c r="I54" s="79">
        <v>156407694</v>
      </c>
      <c r="J54" s="236" t="s">
        <v>479</v>
      </c>
      <c r="K54" s="80">
        <v>158753809</v>
      </c>
      <c r="L54" s="236" t="s">
        <v>479</v>
      </c>
      <c r="M54" s="80">
        <v>161135116</v>
      </c>
      <c r="N54" s="236" t="s">
        <v>479</v>
      </c>
      <c r="O54" s="80">
        <v>163552143</v>
      </c>
      <c r="P54" s="78"/>
      <c r="Q54" s="309">
        <f t="shared" si="1"/>
        <v>639848762</v>
      </c>
      <c r="R54" s="86"/>
      <c r="S54" s="86"/>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c r="IQ54" s="91"/>
      <c r="IR54" s="91"/>
      <c r="IS54" s="91"/>
      <c r="IT54" s="91"/>
    </row>
    <row r="55" spans="1:255" s="310" customFormat="1" ht="62.4">
      <c r="A55" s="86"/>
      <c r="B55" s="86"/>
      <c r="C55" s="94" t="s">
        <v>136</v>
      </c>
      <c r="D55" s="237" t="s">
        <v>481</v>
      </c>
      <c r="E55" s="236" t="s">
        <v>482</v>
      </c>
      <c r="F55" s="236" t="s">
        <v>482</v>
      </c>
      <c r="G55" s="79">
        <v>0</v>
      </c>
      <c r="H55" s="236" t="s">
        <v>482</v>
      </c>
      <c r="I55" s="79">
        <v>142100000</v>
      </c>
      <c r="J55" s="236" t="s">
        <v>482</v>
      </c>
      <c r="K55" s="80">
        <v>144231500</v>
      </c>
      <c r="L55" s="236" t="s">
        <v>482</v>
      </c>
      <c r="M55" s="80">
        <v>146394973</v>
      </c>
      <c r="N55" s="236" t="s">
        <v>482</v>
      </c>
      <c r="O55" s="80">
        <v>148590897</v>
      </c>
      <c r="P55" s="78"/>
      <c r="Q55" s="309">
        <f t="shared" si="1"/>
        <v>581317370</v>
      </c>
      <c r="R55" s="86"/>
      <c r="S55" s="86"/>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c r="IQ55" s="91"/>
      <c r="IR55" s="91"/>
      <c r="IS55" s="91"/>
      <c r="IT55" s="91"/>
    </row>
    <row r="56" spans="1:255" s="310" customFormat="1" ht="31.2">
      <c r="A56" s="86"/>
      <c r="B56" s="86"/>
      <c r="C56" s="94" t="s">
        <v>137</v>
      </c>
      <c r="D56" s="77" t="s">
        <v>138</v>
      </c>
      <c r="E56" s="78" t="s">
        <v>139</v>
      </c>
      <c r="F56" s="78" t="s">
        <v>139</v>
      </c>
      <c r="G56" s="79">
        <v>71387500</v>
      </c>
      <c r="H56" s="78" t="s">
        <v>139</v>
      </c>
      <c r="I56" s="79">
        <v>72458312</v>
      </c>
      <c r="J56" s="78" t="s">
        <v>139</v>
      </c>
      <c r="K56" s="80">
        <v>73545187</v>
      </c>
      <c r="L56" s="78" t="s">
        <v>139</v>
      </c>
      <c r="M56" s="80">
        <v>74648365</v>
      </c>
      <c r="N56" s="78" t="s">
        <v>139</v>
      </c>
      <c r="O56" s="80">
        <v>75768090</v>
      </c>
      <c r="P56" s="78"/>
      <c r="Q56" s="309">
        <f t="shared" si="1"/>
        <v>367807454</v>
      </c>
      <c r="R56" s="86"/>
      <c r="S56" s="86"/>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row>
    <row r="57" spans="1:255" s="310" customFormat="1" ht="31.8" thickBot="1">
      <c r="A57" s="86"/>
      <c r="B57" s="86"/>
      <c r="C57" s="94" t="s">
        <v>140</v>
      </c>
      <c r="D57" s="77" t="s">
        <v>141</v>
      </c>
      <c r="E57" s="78" t="s">
        <v>142</v>
      </c>
      <c r="F57" s="78" t="s">
        <v>142</v>
      </c>
      <c r="G57" s="79">
        <v>0</v>
      </c>
      <c r="H57" s="78" t="s">
        <v>144</v>
      </c>
      <c r="I57" s="79">
        <v>350000000</v>
      </c>
      <c r="J57" s="78" t="s">
        <v>142</v>
      </c>
      <c r="K57" s="80">
        <v>250000000</v>
      </c>
      <c r="L57" s="78" t="s">
        <v>142</v>
      </c>
      <c r="M57" s="80">
        <v>250000000</v>
      </c>
      <c r="N57" s="78" t="s">
        <v>142</v>
      </c>
      <c r="O57" s="80">
        <v>250000000</v>
      </c>
      <c r="P57" s="78"/>
      <c r="Q57" s="309">
        <f t="shared" si="1"/>
        <v>1100000000</v>
      </c>
      <c r="R57" s="86"/>
      <c r="S57" s="86"/>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c r="IQ57" s="91"/>
      <c r="IR57" s="91"/>
      <c r="IS57" s="91"/>
      <c r="IT57" s="91"/>
    </row>
    <row r="58" spans="1:255" s="310" customFormat="1" ht="31.8" thickBot="1">
      <c r="A58" s="86"/>
      <c r="B58" s="86"/>
      <c r="C58" s="94" t="s">
        <v>145</v>
      </c>
      <c r="D58" s="313" t="s">
        <v>483</v>
      </c>
      <c r="E58" s="78" t="s">
        <v>484</v>
      </c>
      <c r="F58" s="78" t="s">
        <v>484</v>
      </c>
      <c r="G58" s="79">
        <v>240000000</v>
      </c>
      <c r="H58" s="314" t="s">
        <v>143</v>
      </c>
      <c r="I58" s="79">
        <v>0</v>
      </c>
      <c r="J58" s="314" t="s">
        <v>143</v>
      </c>
      <c r="K58" s="80">
        <v>0</v>
      </c>
      <c r="L58" s="314" t="s">
        <v>143</v>
      </c>
      <c r="M58" s="80">
        <v>0</v>
      </c>
      <c r="N58" s="314" t="s">
        <v>143</v>
      </c>
      <c r="O58" s="80">
        <v>0</v>
      </c>
      <c r="P58" s="78"/>
      <c r="Q58" s="309">
        <f t="shared" si="1"/>
        <v>240000000</v>
      </c>
      <c r="R58" s="86"/>
      <c r="S58" s="86"/>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row>
    <row r="59" spans="1:255" s="310" customFormat="1" ht="49.2" customHeight="1">
      <c r="A59" s="86"/>
      <c r="B59" s="86"/>
      <c r="C59" s="94" t="s">
        <v>146</v>
      </c>
      <c r="D59" s="237" t="s">
        <v>488</v>
      </c>
      <c r="E59" s="78" t="s">
        <v>121</v>
      </c>
      <c r="F59" s="314" t="s">
        <v>121</v>
      </c>
      <c r="G59" s="79">
        <v>225000000</v>
      </c>
      <c r="H59" s="314" t="s">
        <v>143</v>
      </c>
      <c r="I59" s="79">
        <v>0</v>
      </c>
      <c r="J59" s="314" t="s">
        <v>143</v>
      </c>
      <c r="K59" s="80">
        <v>0</v>
      </c>
      <c r="L59" s="314" t="s">
        <v>143</v>
      </c>
      <c r="M59" s="80">
        <v>0</v>
      </c>
      <c r="N59" s="314" t="s">
        <v>143</v>
      </c>
      <c r="O59" s="80">
        <v>0</v>
      </c>
      <c r="P59" s="78"/>
      <c r="Q59" s="309">
        <f t="shared" si="1"/>
        <v>225000000</v>
      </c>
      <c r="R59" s="86"/>
      <c r="S59" s="86"/>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row>
    <row r="60" spans="1:255" s="310" customFormat="1" ht="46.8">
      <c r="A60" s="86"/>
      <c r="B60" s="86"/>
      <c r="C60" s="94" t="s">
        <v>147</v>
      </c>
      <c r="D60" s="86" t="s">
        <v>463</v>
      </c>
      <c r="E60" s="86" t="s">
        <v>466</v>
      </c>
      <c r="F60" s="86" t="s">
        <v>466</v>
      </c>
      <c r="G60" s="79">
        <v>399700000</v>
      </c>
      <c r="H60" s="314" t="s">
        <v>143</v>
      </c>
      <c r="I60" s="79">
        <v>0</v>
      </c>
      <c r="J60" s="314" t="s">
        <v>143</v>
      </c>
      <c r="K60" s="80">
        <v>0</v>
      </c>
      <c r="L60" s="314" t="s">
        <v>143</v>
      </c>
      <c r="M60" s="80">
        <v>0</v>
      </c>
      <c r="N60" s="314" t="s">
        <v>143</v>
      </c>
      <c r="O60" s="80">
        <v>0</v>
      </c>
      <c r="P60" s="78"/>
      <c r="Q60" s="309">
        <f t="shared" si="1"/>
        <v>399700000</v>
      </c>
      <c r="R60" s="86"/>
      <c r="S60" s="86"/>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c r="IN60" s="91"/>
      <c r="IO60" s="91"/>
      <c r="IP60" s="91"/>
      <c r="IQ60" s="91"/>
      <c r="IR60" s="91"/>
      <c r="IS60" s="91"/>
      <c r="IT60" s="91"/>
    </row>
    <row r="61" spans="1:255" s="310" customFormat="1" ht="52.8" customHeight="1" thickBot="1">
      <c r="A61" s="86"/>
      <c r="B61" s="86"/>
      <c r="C61" s="94" t="s">
        <v>148</v>
      </c>
      <c r="D61" s="86" t="s">
        <v>465</v>
      </c>
      <c r="E61" s="86" t="s">
        <v>466</v>
      </c>
      <c r="F61" s="86" t="s">
        <v>466</v>
      </c>
      <c r="G61" s="79">
        <v>491271000</v>
      </c>
      <c r="H61" s="78"/>
      <c r="I61" s="79">
        <v>0</v>
      </c>
      <c r="J61" s="314" t="s">
        <v>143</v>
      </c>
      <c r="K61" s="80">
        <v>0</v>
      </c>
      <c r="L61" s="314" t="s">
        <v>143</v>
      </c>
      <c r="M61" s="80">
        <v>0</v>
      </c>
      <c r="N61" s="314" t="s">
        <v>143</v>
      </c>
      <c r="O61" s="80">
        <v>0</v>
      </c>
      <c r="P61" s="78"/>
      <c r="Q61" s="309">
        <f t="shared" si="1"/>
        <v>491271000</v>
      </c>
      <c r="R61" s="86"/>
      <c r="S61" s="86"/>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1"/>
      <c r="IF61" s="91"/>
      <c r="IG61" s="91"/>
      <c r="IH61" s="91"/>
      <c r="II61" s="91"/>
      <c r="IJ61" s="91"/>
      <c r="IK61" s="91"/>
      <c r="IL61" s="91"/>
      <c r="IM61" s="91"/>
      <c r="IN61" s="91"/>
      <c r="IO61" s="91"/>
      <c r="IP61" s="91"/>
      <c r="IQ61" s="91"/>
      <c r="IR61" s="91"/>
      <c r="IS61" s="91"/>
      <c r="IT61" s="91"/>
    </row>
    <row r="62" spans="1:255" s="310" customFormat="1" ht="94.2" thickBot="1">
      <c r="A62" s="86"/>
      <c r="B62" s="86"/>
      <c r="C62" s="94" t="s">
        <v>149</v>
      </c>
      <c r="D62" s="311" t="s">
        <v>485</v>
      </c>
      <c r="E62" s="315" t="s">
        <v>486</v>
      </c>
      <c r="F62" s="315" t="s">
        <v>486</v>
      </c>
      <c r="G62" s="79">
        <v>445000000</v>
      </c>
      <c r="H62" s="78">
        <v>0</v>
      </c>
      <c r="I62" s="79">
        <v>0</v>
      </c>
      <c r="J62" s="78">
        <v>0</v>
      </c>
      <c r="K62" s="80">
        <v>0</v>
      </c>
      <c r="L62" s="78">
        <v>0</v>
      </c>
      <c r="M62" s="80">
        <v>0</v>
      </c>
      <c r="N62" s="78">
        <v>0</v>
      </c>
      <c r="O62" s="80">
        <v>0</v>
      </c>
      <c r="P62" s="78"/>
      <c r="Q62" s="309">
        <f t="shared" si="1"/>
        <v>445000000</v>
      </c>
      <c r="R62" s="86"/>
      <c r="S62" s="86"/>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row>
    <row r="63" spans="1:255" s="310" customFormat="1" ht="31.8" thickBot="1">
      <c r="A63" s="86"/>
      <c r="B63" s="86"/>
      <c r="C63" s="94" t="s">
        <v>150</v>
      </c>
      <c r="D63" s="311" t="s">
        <v>487</v>
      </c>
      <c r="E63" s="78" t="s">
        <v>151</v>
      </c>
      <c r="F63" s="78" t="s">
        <v>151</v>
      </c>
      <c r="G63" s="79">
        <v>190130000</v>
      </c>
      <c r="H63" s="78"/>
      <c r="I63" s="79"/>
      <c r="J63" s="78"/>
      <c r="K63" s="80"/>
      <c r="L63" s="78"/>
      <c r="M63" s="80"/>
      <c r="N63" s="78"/>
      <c r="O63" s="80"/>
      <c r="P63" s="78"/>
      <c r="Q63" s="309">
        <f t="shared" si="1"/>
        <v>190130000</v>
      </c>
      <c r="R63" s="86"/>
      <c r="S63" s="86"/>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row>
    <row r="64" spans="1:255" s="264" customFormat="1" ht="15.6">
      <c r="A64" s="72"/>
      <c r="B64" s="72"/>
      <c r="C64" s="72"/>
      <c r="D64" s="72"/>
      <c r="E64" s="74"/>
      <c r="F64" s="72"/>
      <c r="G64" s="76"/>
      <c r="H64" s="72"/>
      <c r="I64" s="76"/>
      <c r="J64" s="74"/>
      <c r="K64" s="81"/>
      <c r="L64" s="74"/>
      <c r="M64" s="81"/>
      <c r="N64" s="74"/>
      <c r="O64" s="71"/>
      <c r="P64" s="74"/>
      <c r="Q64" s="307">
        <f t="shared" si="1"/>
        <v>0</v>
      </c>
      <c r="R64" s="72"/>
      <c r="S64" s="72"/>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row>
    <row r="65" spans="1:254" s="323" customFormat="1" ht="31.2">
      <c r="A65" s="316"/>
      <c r="B65" s="316"/>
      <c r="C65" s="82" t="s">
        <v>152</v>
      </c>
      <c r="D65" s="82" t="s">
        <v>153</v>
      </c>
      <c r="E65" s="83" t="s">
        <v>154</v>
      </c>
      <c r="F65" s="82" t="s">
        <v>154</v>
      </c>
      <c r="G65" s="84">
        <v>7480000000</v>
      </c>
      <c r="H65" s="316"/>
      <c r="I65" s="317"/>
      <c r="J65" s="318"/>
      <c r="K65" s="319"/>
      <c r="L65" s="318"/>
      <c r="M65" s="319"/>
      <c r="N65" s="318"/>
      <c r="O65" s="320"/>
      <c r="P65" s="318"/>
      <c r="Q65" s="321">
        <f t="shared" si="1"/>
        <v>7480000000</v>
      </c>
      <c r="R65" s="316"/>
      <c r="S65" s="316"/>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c r="CF65" s="322"/>
      <c r="CG65" s="322"/>
      <c r="CH65" s="322"/>
      <c r="CI65" s="322"/>
      <c r="CJ65" s="322"/>
      <c r="CK65" s="322"/>
      <c r="CL65" s="322"/>
      <c r="CM65" s="322"/>
      <c r="CN65" s="322"/>
      <c r="CO65" s="322"/>
      <c r="CP65" s="322"/>
      <c r="CQ65" s="322"/>
      <c r="CR65" s="322"/>
      <c r="CS65" s="322"/>
      <c r="CT65" s="322"/>
      <c r="CU65" s="322"/>
      <c r="CV65" s="322"/>
      <c r="CW65" s="322"/>
      <c r="CX65" s="322"/>
      <c r="CY65" s="322"/>
      <c r="CZ65" s="322"/>
      <c r="DA65" s="322"/>
      <c r="DB65" s="322"/>
      <c r="DC65" s="322"/>
      <c r="DD65" s="322"/>
      <c r="DE65" s="322"/>
      <c r="DF65" s="322"/>
      <c r="DG65" s="322"/>
      <c r="DH65" s="322"/>
      <c r="DI65" s="322"/>
      <c r="DJ65" s="322"/>
      <c r="DK65" s="322"/>
      <c r="DL65" s="322"/>
      <c r="DM65" s="322"/>
      <c r="DN65" s="322"/>
      <c r="DO65" s="322"/>
      <c r="DP65" s="322"/>
      <c r="DQ65" s="322"/>
      <c r="DR65" s="322"/>
      <c r="DS65" s="322"/>
      <c r="DT65" s="322"/>
      <c r="DU65" s="322"/>
      <c r="DV65" s="322"/>
      <c r="DW65" s="322"/>
      <c r="DX65" s="322"/>
      <c r="DY65" s="322"/>
      <c r="DZ65" s="322"/>
      <c r="EA65" s="322"/>
      <c r="EB65" s="322"/>
      <c r="EC65" s="322"/>
      <c r="ED65" s="322"/>
      <c r="EE65" s="322"/>
      <c r="EF65" s="322"/>
      <c r="EG65" s="322"/>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322"/>
      <c r="FL65" s="322"/>
      <c r="FM65" s="322"/>
      <c r="FN65" s="322"/>
      <c r="FO65" s="322"/>
      <c r="FP65" s="322"/>
      <c r="FQ65" s="322"/>
      <c r="FR65" s="322"/>
      <c r="FS65" s="322"/>
      <c r="FT65" s="322"/>
      <c r="FU65" s="322"/>
      <c r="FV65" s="322"/>
      <c r="FW65" s="322"/>
      <c r="FX65" s="322"/>
      <c r="FY65" s="322"/>
      <c r="FZ65" s="322"/>
      <c r="GA65" s="322"/>
      <c r="GB65" s="322"/>
      <c r="GC65" s="322"/>
      <c r="GD65" s="322"/>
      <c r="GE65" s="322"/>
      <c r="GF65" s="322"/>
      <c r="GG65" s="322"/>
      <c r="GH65" s="322"/>
      <c r="GI65" s="322"/>
      <c r="GJ65" s="322"/>
      <c r="GK65" s="322"/>
      <c r="GL65" s="322"/>
      <c r="GM65" s="322"/>
      <c r="GN65" s="322"/>
      <c r="GO65" s="322"/>
      <c r="GP65" s="322"/>
      <c r="GQ65" s="322"/>
      <c r="GR65" s="322"/>
      <c r="GS65" s="322"/>
      <c r="GT65" s="322"/>
      <c r="GU65" s="322"/>
      <c r="GV65" s="322"/>
      <c r="GW65" s="322"/>
      <c r="GX65" s="322"/>
      <c r="GY65" s="322"/>
      <c r="GZ65" s="322"/>
      <c r="HA65" s="322"/>
      <c r="HB65" s="322"/>
      <c r="HC65" s="322"/>
      <c r="HD65" s="322"/>
      <c r="HE65" s="322"/>
      <c r="HF65" s="322"/>
      <c r="HG65" s="322"/>
      <c r="HH65" s="322"/>
      <c r="HI65" s="322"/>
      <c r="HJ65" s="322"/>
      <c r="HK65" s="322"/>
      <c r="HL65" s="322"/>
      <c r="HM65" s="322"/>
      <c r="HN65" s="322"/>
      <c r="HO65" s="322"/>
      <c r="HP65" s="322"/>
      <c r="HQ65" s="322"/>
      <c r="HR65" s="322"/>
      <c r="HS65" s="322"/>
      <c r="HT65" s="322"/>
      <c r="HU65" s="322"/>
      <c r="HV65" s="322"/>
      <c r="HW65" s="322"/>
      <c r="HX65" s="322"/>
      <c r="HY65" s="322"/>
      <c r="HZ65" s="322"/>
      <c r="IA65" s="322"/>
      <c r="IB65" s="322"/>
      <c r="IC65" s="322"/>
      <c r="ID65" s="322"/>
      <c r="IE65" s="322"/>
      <c r="IF65" s="322"/>
      <c r="IG65" s="322"/>
      <c r="IH65" s="322"/>
      <c r="II65" s="322"/>
      <c r="IJ65" s="322"/>
      <c r="IK65" s="322"/>
      <c r="IL65" s="322"/>
      <c r="IM65" s="322"/>
      <c r="IN65" s="322"/>
      <c r="IO65" s="322"/>
      <c r="IP65" s="322"/>
      <c r="IQ65" s="322"/>
      <c r="IR65" s="322"/>
      <c r="IS65" s="322"/>
      <c r="IT65" s="322"/>
    </row>
    <row r="66" spans="1:254" s="264" customFormat="1" ht="39.6" customHeight="1">
      <c r="A66" s="72"/>
      <c r="B66" s="72"/>
      <c r="C66" s="72" t="s">
        <v>155</v>
      </c>
      <c r="D66" s="72" t="s">
        <v>156</v>
      </c>
      <c r="E66" s="72" t="s">
        <v>86</v>
      </c>
      <c r="F66" s="72" t="s">
        <v>86</v>
      </c>
      <c r="G66" s="76">
        <v>7480000000</v>
      </c>
      <c r="H66" s="72"/>
      <c r="I66" s="76"/>
      <c r="J66" s="74"/>
      <c r="K66" s="81"/>
      <c r="L66" s="74"/>
      <c r="M66" s="81"/>
      <c r="N66" s="74"/>
      <c r="O66" s="71"/>
      <c r="P66" s="74"/>
      <c r="Q66" s="307">
        <f t="shared" si="1"/>
        <v>7480000000</v>
      </c>
      <c r="R66" s="72"/>
      <c r="S66" s="72"/>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row>
    <row r="67" spans="1:254" s="264" customFormat="1" ht="15.75" customHeight="1">
      <c r="A67" s="72"/>
      <c r="B67" s="72"/>
      <c r="C67" s="72"/>
      <c r="D67" s="72"/>
      <c r="E67" s="74"/>
      <c r="F67" s="72"/>
      <c r="G67" s="76"/>
      <c r="H67" s="72"/>
      <c r="I67" s="76"/>
      <c r="J67" s="74"/>
      <c r="K67" s="81"/>
      <c r="L67" s="74"/>
      <c r="M67" s="81"/>
      <c r="N67" s="74"/>
      <c r="O67" s="71"/>
      <c r="P67" s="74"/>
      <c r="Q67" s="307">
        <f t="shared" si="1"/>
        <v>0</v>
      </c>
      <c r="R67" s="72"/>
      <c r="S67" s="72"/>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row>
    <row r="68" spans="1:254" s="326" customFormat="1" ht="47.4" thickBot="1">
      <c r="A68" s="82"/>
      <c r="B68" s="82"/>
      <c r="C68" s="82" t="s">
        <v>157</v>
      </c>
      <c r="D68" s="82" t="s">
        <v>158</v>
      </c>
      <c r="E68" s="324">
        <v>0.7</v>
      </c>
      <c r="F68" s="324">
        <v>0.7</v>
      </c>
      <c r="G68" s="84">
        <f>SUM(G69:G74)</f>
        <v>2908676250</v>
      </c>
      <c r="H68" s="82"/>
      <c r="I68" s="84"/>
      <c r="J68" s="83"/>
      <c r="K68" s="319"/>
      <c r="L68" s="83"/>
      <c r="M68" s="319"/>
      <c r="N68" s="83"/>
      <c r="O68" s="319"/>
      <c r="P68" s="83"/>
      <c r="Q68" s="321">
        <f t="shared" si="1"/>
        <v>2908676250</v>
      </c>
      <c r="R68" s="82"/>
      <c r="S68" s="82"/>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c r="BC68" s="325"/>
      <c r="BD68" s="325"/>
      <c r="BE68" s="325"/>
      <c r="BF68" s="325"/>
      <c r="BG68" s="325"/>
      <c r="BH68" s="325"/>
      <c r="BI68" s="325"/>
      <c r="BJ68" s="325"/>
      <c r="BK68" s="325"/>
      <c r="BL68" s="325"/>
      <c r="BM68" s="325"/>
      <c r="BN68" s="325"/>
      <c r="BO68" s="325"/>
      <c r="BP68" s="325"/>
      <c r="BQ68" s="325"/>
      <c r="BR68" s="325"/>
      <c r="BS68" s="325"/>
      <c r="BT68" s="325"/>
      <c r="BU68" s="325"/>
      <c r="BV68" s="325"/>
      <c r="BW68" s="325"/>
      <c r="BX68" s="325"/>
      <c r="BY68" s="325"/>
      <c r="BZ68" s="325"/>
      <c r="CA68" s="325"/>
      <c r="CB68" s="325"/>
      <c r="CC68" s="325"/>
      <c r="CD68" s="325"/>
      <c r="CE68" s="325"/>
      <c r="CF68" s="325"/>
      <c r="CG68" s="325"/>
      <c r="CH68" s="325"/>
      <c r="CI68" s="325"/>
      <c r="CJ68" s="325"/>
      <c r="CK68" s="325"/>
      <c r="CL68" s="325"/>
      <c r="CM68" s="325"/>
      <c r="CN68" s="325"/>
      <c r="CO68" s="325"/>
      <c r="CP68" s="325"/>
      <c r="CQ68" s="325"/>
      <c r="CR68" s="325"/>
      <c r="CS68" s="325"/>
      <c r="CT68" s="325"/>
      <c r="CU68" s="325"/>
      <c r="CV68" s="325"/>
      <c r="CW68" s="325"/>
      <c r="CX68" s="325"/>
      <c r="CY68" s="325"/>
      <c r="CZ68" s="325"/>
      <c r="DA68" s="325"/>
      <c r="DB68" s="325"/>
      <c r="DC68" s="325"/>
      <c r="DD68" s="325"/>
      <c r="DE68" s="325"/>
      <c r="DF68" s="325"/>
      <c r="DG68" s="325"/>
      <c r="DH68" s="325"/>
      <c r="DI68" s="325"/>
      <c r="DJ68" s="325"/>
      <c r="DK68" s="325"/>
      <c r="DL68" s="325"/>
      <c r="DM68" s="325"/>
      <c r="DN68" s="325"/>
      <c r="DO68" s="325"/>
      <c r="DP68" s="325"/>
      <c r="DQ68" s="325"/>
      <c r="DR68" s="325"/>
      <c r="DS68" s="325"/>
      <c r="DT68" s="325"/>
      <c r="DU68" s="325"/>
      <c r="DV68" s="325"/>
      <c r="DW68" s="325"/>
      <c r="DX68" s="325"/>
      <c r="DY68" s="325"/>
      <c r="DZ68" s="325"/>
      <c r="EA68" s="325"/>
      <c r="EB68" s="325"/>
      <c r="EC68" s="325"/>
      <c r="ED68" s="325"/>
      <c r="EE68" s="325"/>
      <c r="EF68" s="325"/>
      <c r="EG68" s="325"/>
      <c r="EH68" s="325"/>
      <c r="EI68" s="325"/>
      <c r="EJ68" s="325"/>
      <c r="EK68" s="325"/>
      <c r="EL68" s="325"/>
      <c r="EM68" s="325"/>
      <c r="EN68" s="325"/>
      <c r="EO68" s="325"/>
      <c r="EP68" s="325"/>
      <c r="EQ68" s="325"/>
      <c r="ER68" s="325"/>
      <c r="ES68" s="325"/>
      <c r="ET68" s="325"/>
      <c r="EU68" s="325"/>
      <c r="EV68" s="325"/>
      <c r="EW68" s="325"/>
      <c r="EX68" s="325"/>
      <c r="EY68" s="325"/>
      <c r="EZ68" s="325"/>
      <c r="FA68" s="325"/>
      <c r="FB68" s="325"/>
      <c r="FC68" s="325"/>
      <c r="FD68" s="325"/>
      <c r="FE68" s="325"/>
      <c r="FF68" s="325"/>
      <c r="FG68" s="325"/>
      <c r="FH68" s="325"/>
      <c r="FI68" s="325"/>
      <c r="FJ68" s="325"/>
      <c r="FK68" s="325"/>
      <c r="FL68" s="325"/>
      <c r="FM68" s="325"/>
      <c r="FN68" s="325"/>
      <c r="FO68" s="325"/>
      <c r="FP68" s="325"/>
      <c r="FQ68" s="325"/>
      <c r="FR68" s="325"/>
      <c r="FS68" s="325"/>
      <c r="FT68" s="325"/>
      <c r="FU68" s="325"/>
      <c r="FV68" s="325"/>
      <c r="FW68" s="325"/>
      <c r="FX68" s="325"/>
      <c r="FY68" s="325"/>
      <c r="FZ68" s="325"/>
      <c r="GA68" s="325"/>
      <c r="GB68" s="325"/>
      <c r="GC68" s="325"/>
      <c r="GD68" s="325"/>
      <c r="GE68" s="325"/>
      <c r="GF68" s="325"/>
      <c r="GG68" s="325"/>
      <c r="GH68" s="325"/>
      <c r="GI68" s="325"/>
      <c r="GJ68" s="325"/>
      <c r="GK68" s="325"/>
      <c r="GL68" s="325"/>
      <c r="GM68" s="325"/>
      <c r="GN68" s="325"/>
      <c r="GO68" s="325"/>
      <c r="GP68" s="325"/>
      <c r="GQ68" s="325"/>
      <c r="GR68" s="325"/>
      <c r="GS68" s="325"/>
      <c r="GT68" s="325"/>
      <c r="GU68" s="325"/>
      <c r="GV68" s="325"/>
      <c r="GW68" s="325"/>
      <c r="GX68" s="325"/>
      <c r="GY68" s="325"/>
      <c r="GZ68" s="325"/>
      <c r="HA68" s="325"/>
      <c r="HB68" s="325"/>
      <c r="HC68" s="325"/>
      <c r="HD68" s="325"/>
      <c r="HE68" s="325"/>
      <c r="HF68" s="325"/>
      <c r="HG68" s="325"/>
      <c r="HH68" s="325"/>
      <c r="HI68" s="325"/>
      <c r="HJ68" s="325"/>
      <c r="HK68" s="325"/>
      <c r="HL68" s="325"/>
      <c r="HM68" s="325"/>
      <c r="HN68" s="325"/>
      <c r="HO68" s="325"/>
      <c r="HP68" s="325"/>
      <c r="HQ68" s="325"/>
      <c r="HR68" s="325"/>
      <c r="HS68" s="325"/>
      <c r="HT68" s="325"/>
      <c r="HU68" s="325"/>
      <c r="HV68" s="325"/>
      <c r="HW68" s="325"/>
      <c r="HX68" s="325"/>
      <c r="HY68" s="325"/>
      <c r="HZ68" s="325"/>
      <c r="IA68" s="325"/>
      <c r="IB68" s="325"/>
      <c r="IC68" s="325"/>
      <c r="ID68" s="325"/>
      <c r="IE68" s="325"/>
      <c r="IF68" s="325"/>
      <c r="IG68" s="325"/>
      <c r="IH68" s="325"/>
      <c r="II68" s="325"/>
      <c r="IJ68" s="325"/>
      <c r="IK68" s="325"/>
      <c r="IL68" s="325"/>
      <c r="IM68" s="325"/>
      <c r="IN68" s="325"/>
      <c r="IO68" s="325"/>
      <c r="IP68" s="325"/>
      <c r="IQ68" s="325"/>
      <c r="IR68" s="325"/>
      <c r="IS68" s="325"/>
      <c r="IT68" s="325"/>
    </row>
    <row r="69" spans="1:254" s="310" customFormat="1" ht="63" thickBot="1">
      <c r="A69" s="86"/>
      <c r="B69" s="86"/>
      <c r="C69" s="86" t="s">
        <v>159</v>
      </c>
      <c r="D69" s="311" t="s">
        <v>477</v>
      </c>
      <c r="E69" s="311" t="s">
        <v>478</v>
      </c>
      <c r="F69" s="311" t="s">
        <v>478</v>
      </c>
      <c r="G69" s="79">
        <v>2289500000</v>
      </c>
      <c r="H69" s="78">
        <v>0</v>
      </c>
      <c r="I69" s="79">
        <v>0</v>
      </c>
      <c r="J69" s="78">
        <v>0</v>
      </c>
      <c r="K69" s="96">
        <v>0</v>
      </c>
      <c r="L69" s="78">
        <v>0</v>
      </c>
      <c r="M69" s="96">
        <v>0</v>
      </c>
      <c r="N69" s="78">
        <v>0</v>
      </c>
      <c r="O69" s="80">
        <v>0</v>
      </c>
      <c r="P69" s="78"/>
      <c r="Q69" s="309">
        <f t="shared" si="1"/>
        <v>2289500000</v>
      </c>
      <c r="R69" s="86"/>
      <c r="S69" s="86"/>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c r="HL69" s="91"/>
      <c r="HM69" s="91"/>
      <c r="HN69" s="91"/>
      <c r="HO69" s="91"/>
      <c r="HP69" s="91"/>
      <c r="HQ69" s="91"/>
      <c r="HR69" s="91"/>
      <c r="HS69" s="91"/>
      <c r="HT69" s="91"/>
      <c r="HU69" s="91"/>
      <c r="HV69" s="91"/>
      <c r="HW69" s="91"/>
      <c r="HX69" s="91"/>
      <c r="HY69" s="91"/>
      <c r="HZ69" s="91"/>
      <c r="IA69" s="91"/>
      <c r="IB69" s="91"/>
      <c r="IC69" s="91"/>
      <c r="ID69" s="91"/>
      <c r="IE69" s="91"/>
      <c r="IF69" s="91"/>
      <c r="IG69" s="91"/>
      <c r="IH69" s="91"/>
      <c r="II69" s="91"/>
      <c r="IJ69" s="91"/>
      <c r="IK69" s="91"/>
      <c r="IL69" s="91"/>
      <c r="IM69" s="91"/>
      <c r="IN69" s="91"/>
      <c r="IO69" s="91"/>
      <c r="IP69" s="91"/>
      <c r="IQ69" s="91"/>
      <c r="IR69" s="91"/>
      <c r="IS69" s="91"/>
      <c r="IT69" s="91"/>
    </row>
    <row r="70" spans="1:254" s="310" customFormat="1" ht="47.4" customHeight="1">
      <c r="A70" s="86"/>
      <c r="B70" s="86"/>
      <c r="C70" s="86" t="s">
        <v>160</v>
      </c>
      <c r="D70" s="236" t="s">
        <v>520</v>
      </c>
      <c r="E70" s="236" t="s">
        <v>482</v>
      </c>
      <c r="F70" s="86" t="s">
        <v>161</v>
      </c>
      <c r="G70" s="79">
        <v>140000000</v>
      </c>
      <c r="H70" s="78">
        <v>0</v>
      </c>
      <c r="I70" s="79">
        <v>0</v>
      </c>
      <c r="J70" s="78">
        <v>0</v>
      </c>
      <c r="K70" s="96">
        <v>0</v>
      </c>
      <c r="L70" s="78">
        <v>0</v>
      </c>
      <c r="M70" s="96">
        <v>0</v>
      </c>
      <c r="N70" s="78">
        <v>0</v>
      </c>
      <c r="O70" s="80">
        <v>0</v>
      </c>
      <c r="P70" s="78"/>
      <c r="Q70" s="309">
        <f t="shared" si="1"/>
        <v>140000000</v>
      </c>
      <c r="R70" s="86"/>
      <c r="S70" s="86"/>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c r="GI70" s="91"/>
      <c r="GJ70" s="91"/>
      <c r="GK70" s="91"/>
      <c r="GL70" s="91"/>
      <c r="GM70" s="91"/>
      <c r="GN70" s="91"/>
      <c r="GO70" s="91"/>
      <c r="GP70" s="91"/>
      <c r="GQ70" s="91"/>
      <c r="GR70" s="91"/>
      <c r="GS70" s="91"/>
      <c r="GT70" s="91"/>
      <c r="GU70" s="91"/>
      <c r="GV70" s="91"/>
      <c r="GW70" s="91"/>
      <c r="GX70" s="91"/>
      <c r="GY70" s="91"/>
      <c r="GZ70" s="91"/>
      <c r="HA70" s="91"/>
      <c r="HB70" s="91"/>
      <c r="HC70" s="91"/>
      <c r="HD70" s="91"/>
      <c r="HE70" s="91"/>
      <c r="HF70" s="91"/>
      <c r="HG70" s="91"/>
      <c r="HH70" s="91"/>
      <c r="HI70" s="91"/>
      <c r="HJ70" s="91"/>
      <c r="HK70" s="91"/>
      <c r="HL70" s="91"/>
      <c r="HM70" s="91"/>
      <c r="HN70" s="91"/>
      <c r="HO70" s="91"/>
      <c r="HP70" s="91"/>
      <c r="HQ70" s="91"/>
      <c r="HR70" s="91"/>
      <c r="HS70" s="91"/>
      <c r="HT70" s="91"/>
      <c r="HU70" s="91"/>
      <c r="HV70" s="91"/>
      <c r="HW70" s="91"/>
      <c r="HX70" s="91"/>
      <c r="HY70" s="91"/>
      <c r="HZ70" s="91"/>
      <c r="IA70" s="91"/>
      <c r="IB70" s="91"/>
      <c r="IC70" s="91"/>
      <c r="ID70" s="91"/>
      <c r="IE70" s="91"/>
      <c r="IF70" s="91"/>
      <c r="IG70" s="91"/>
      <c r="IH70" s="91"/>
      <c r="II70" s="91"/>
      <c r="IJ70" s="91"/>
      <c r="IK70" s="91"/>
      <c r="IL70" s="91"/>
      <c r="IM70" s="91"/>
      <c r="IN70" s="91"/>
      <c r="IO70" s="91"/>
      <c r="IP70" s="91"/>
      <c r="IQ70" s="91"/>
      <c r="IR70" s="91"/>
      <c r="IS70" s="91"/>
      <c r="IT70" s="91"/>
    </row>
    <row r="71" spans="1:254" s="310" customFormat="1" ht="56.4" customHeight="1">
      <c r="A71" s="86"/>
      <c r="B71" s="86"/>
      <c r="C71" s="86" t="s">
        <v>162</v>
      </c>
      <c r="D71" s="86" t="s">
        <v>470</v>
      </c>
      <c r="E71" s="235" t="s">
        <v>471</v>
      </c>
      <c r="F71" s="235" t="s">
        <v>471</v>
      </c>
      <c r="G71" s="79">
        <v>70900000</v>
      </c>
      <c r="H71" s="78">
        <v>0</v>
      </c>
      <c r="I71" s="86">
        <v>0</v>
      </c>
      <c r="J71" s="78">
        <v>0</v>
      </c>
      <c r="K71" s="78">
        <v>0</v>
      </c>
      <c r="L71" s="78">
        <v>0</v>
      </c>
      <c r="M71" s="78">
        <v>0</v>
      </c>
      <c r="N71" s="78">
        <v>0</v>
      </c>
      <c r="O71" s="78">
        <v>0</v>
      </c>
      <c r="P71" s="78"/>
      <c r="Q71" s="309">
        <f t="shared" si="1"/>
        <v>70900000</v>
      </c>
      <c r="R71" s="86"/>
      <c r="S71" s="86"/>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c r="FU71" s="91"/>
      <c r="FV71" s="91"/>
      <c r="FW71" s="91"/>
      <c r="FX71" s="91"/>
      <c r="FY71" s="91"/>
      <c r="FZ71" s="91"/>
      <c r="GA71" s="91"/>
      <c r="GB71" s="91"/>
      <c r="GC71" s="91"/>
      <c r="GD71" s="91"/>
      <c r="GE71" s="91"/>
      <c r="GF71" s="91"/>
      <c r="GG71" s="91"/>
      <c r="GH71" s="91"/>
      <c r="GI71" s="91"/>
      <c r="GJ71" s="91"/>
      <c r="GK71" s="91"/>
      <c r="GL71" s="91"/>
      <c r="GM71" s="91"/>
      <c r="GN71" s="91"/>
      <c r="GO71" s="91"/>
      <c r="GP71" s="91"/>
      <c r="GQ71" s="91"/>
      <c r="GR71" s="91"/>
      <c r="GS71" s="91"/>
      <c r="GT71" s="91"/>
      <c r="GU71" s="91"/>
      <c r="GV71" s="91"/>
      <c r="GW71" s="91"/>
      <c r="GX71" s="91"/>
      <c r="GY71" s="91"/>
      <c r="GZ71" s="91"/>
      <c r="HA71" s="91"/>
      <c r="HB71" s="91"/>
      <c r="HC71" s="91"/>
      <c r="HD71" s="91"/>
      <c r="HE71" s="91"/>
      <c r="HF71" s="91"/>
      <c r="HG71" s="91"/>
      <c r="HH71" s="91"/>
      <c r="HI71" s="91"/>
      <c r="HJ71" s="91"/>
      <c r="HK71" s="91"/>
      <c r="HL71" s="91"/>
      <c r="HM71" s="91"/>
      <c r="HN71" s="91"/>
      <c r="HO71" s="91"/>
      <c r="HP71" s="91"/>
      <c r="HQ71" s="91"/>
      <c r="HR71" s="91"/>
      <c r="HS71" s="91"/>
      <c r="HT71" s="91"/>
      <c r="HU71" s="91"/>
      <c r="HV71" s="91"/>
      <c r="HW71" s="91"/>
      <c r="HX71" s="91"/>
      <c r="HY71" s="91"/>
      <c r="HZ71" s="91"/>
      <c r="IA71" s="91"/>
      <c r="IB71" s="91"/>
      <c r="IC71" s="91"/>
      <c r="ID71" s="91"/>
      <c r="IE71" s="91"/>
      <c r="IF71" s="91"/>
      <c r="IG71" s="91"/>
      <c r="IH71" s="91"/>
      <c r="II71" s="91"/>
      <c r="IJ71" s="91"/>
      <c r="IK71" s="91"/>
      <c r="IL71" s="91"/>
      <c r="IM71" s="91"/>
      <c r="IN71" s="91"/>
      <c r="IO71" s="91"/>
      <c r="IP71" s="91"/>
      <c r="IQ71" s="91"/>
      <c r="IR71" s="91"/>
      <c r="IS71" s="91"/>
      <c r="IT71" s="91"/>
    </row>
    <row r="72" spans="1:254" s="310" customFormat="1" ht="63" thickBot="1">
      <c r="A72" s="86"/>
      <c r="B72" s="86"/>
      <c r="C72" s="86" t="s">
        <v>163</v>
      </c>
      <c r="D72" s="86" t="s">
        <v>450</v>
      </c>
      <c r="E72" s="78" t="s">
        <v>86</v>
      </c>
      <c r="F72" s="86" t="s">
        <v>86</v>
      </c>
      <c r="G72" s="79">
        <v>52080000</v>
      </c>
      <c r="H72" s="78">
        <v>0</v>
      </c>
      <c r="I72" s="79">
        <v>0</v>
      </c>
      <c r="J72" s="78">
        <v>0</v>
      </c>
      <c r="K72" s="96">
        <v>0</v>
      </c>
      <c r="L72" s="78">
        <v>0</v>
      </c>
      <c r="M72" s="96">
        <v>0</v>
      </c>
      <c r="N72" s="78">
        <v>0</v>
      </c>
      <c r="O72" s="80">
        <v>0</v>
      </c>
      <c r="P72" s="78"/>
      <c r="Q72" s="309">
        <f t="shared" si="1"/>
        <v>52080000</v>
      </c>
      <c r="R72" s="86"/>
      <c r="S72" s="86"/>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91"/>
      <c r="HT72" s="91"/>
      <c r="HU72" s="91"/>
      <c r="HV72" s="91"/>
      <c r="HW72" s="91"/>
      <c r="HX72" s="91"/>
      <c r="HY72" s="91"/>
      <c r="HZ72" s="91"/>
      <c r="IA72" s="91"/>
      <c r="IB72" s="91"/>
      <c r="IC72" s="91"/>
      <c r="ID72" s="91"/>
      <c r="IE72" s="91"/>
      <c r="IF72" s="91"/>
      <c r="IG72" s="91"/>
      <c r="IH72" s="91"/>
      <c r="II72" s="91"/>
      <c r="IJ72" s="91"/>
      <c r="IK72" s="91"/>
      <c r="IL72" s="91"/>
      <c r="IM72" s="91"/>
      <c r="IN72" s="91"/>
      <c r="IO72" s="91"/>
      <c r="IP72" s="91"/>
      <c r="IQ72" s="91"/>
      <c r="IR72" s="91"/>
      <c r="IS72" s="91"/>
      <c r="IT72" s="91"/>
    </row>
    <row r="73" spans="1:254" s="310" customFormat="1" ht="117" customHeight="1" thickBot="1">
      <c r="A73" s="86"/>
      <c r="B73" s="86"/>
      <c r="C73" s="86" t="s">
        <v>164</v>
      </c>
      <c r="D73" s="311" t="s">
        <v>480</v>
      </c>
      <c r="E73" s="236" t="s">
        <v>479</v>
      </c>
      <c r="F73" s="86" t="s">
        <v>165</v>
      </c>
      <c r="G73" s="79">
        <v>154096250</v>
      </c>
      <c r="H73" s="78">
        <v>0</v>
      </c>
      <c r="I73" s="79">
        <v>0</v>
      </c>
      <c r="J73" s="78">
        <v>0</v>
      </c>
      <c r="K73" s="96">
        <v>0</v>
      </c>
      <c r="L73" s="78">
        <v>0</v>
      </c>
      <c r="M73" s="96">
        <v>0</v>
      </c>
      <c r="N73" s="78">
        <v>0</v>
      </c>
      <c r="O73" s="80">
        <v>0</v>
      </c>
      <c r="P73" s="78"/>
      <c r="Q73" s="309">
        <f t="shared" si="1"/>
        <v>154096250</v>
      </c>
      <c r="R73" s="86"/>
      <c r="S73" s="86"/>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91"/>
      <c r="HT73" s="91"/>
      <c r="HU73" s="91"/>
      <c r="HV73" s="91"/>
      <c r="HW73" s="91"/>
      <c r="HX73" s="91"/>
      <c r="HY73" s="91"/>
      <c r="HZ73" s="91"/>
      <c r="IA73" s="91"/>
      <c r="IB73" s="91"/>
      <c r="IC73" s="91"/>
      <c r="ID73" s="91"/>
      <c r="IE73" s="91"/>
      <c r="IF73" s="91"/>
      <c r="IG73" s="91"/>
      <c r="IH73" s="91"/>
      <c r="II73" s="91"/>
      <c r="IJ73" s="91"/>
      <c r="IK73" s="91"/>
      <c r="IL73" s="91"/>
      <c r="IM73" s="91"/>
      <c r="IN73" s="91"/>
      <c r="IO73" s="91"/>
      <c r="IP73" s="91"/>
      <c r="IQ73" s="91"/>
      <c r="IR73" s="91"/>
      <c r="IS73" s="91"/>
      <c r="IT73" s="91"/>
    </row>
    <row r="74" spans="1:254" s="310" customFormat="1" ht="31.2">
      <c r="A74" s="86"/>
      <c r="B74" s="86"/>
      <c r="C74" s="86" t="s">
        <v>166</v>
      </c>
      <c r="D74" s="86" t="s">
        <v>489</v>
      </c>
      <c r="E74" s="238" t="s">
        <v>490</v>
      </c>
      <c r="F74" s="238" t="s">
        <v>490</v>
      </c>
      <c r="G74" s="79">
        <v>202100000</v>
      </c>
      <c r="H74" s="78">
        <v>0</v>
      </c>
      <c r="I74" s="79">
        <v>0</v>
      </c>
      <c r="J74" s="78">
        <v>0</v>
      </c>
      <c r="K74" s="96">
        <v>0</v>
      </c>
      <c r="L74" s="78">
        <v>0</v>
      </c>
      <c r="M74" s="96">
        <v>0</v>
      </c>
      <c r="N74" s="78">
        <v>0</v>
      </c>
      <c r="O74" s="80">
        <v>0</v>
      </c>
      <c r="P74" s="78"/>
      <c r="Q74" s="309">
        <f t="shared" si="1"/>
        <v>202100000</v>
      </c>
      <c r="R74" s="86"/>
      <c r="S74" s="86"/>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c r="IN74" s="91"/>
      <c r="IO74" s="91"/>
      <c r="IP74" s="91"/>
      <c r="IQ74" s="91"/>
      <c r="IR74" s="91"/>
      <c r="IS74" s="91"/>
      <c r="IT74" s="91"/>
    </row>
    <row r="75" spans="1:254" s="264" customFormat="1" ht="15.75" customHeight="1">
      <c r="A75" s="72"/>
      <c r="B75" s="72"/>
      <c r="C75" s="72"/>
      <c r="D75" s="72"/>
      <c r="E75" s="74"/>
      <c r="F75" s="72"/>
      <c r="G75" s="76"/>
      <c r="H75" s="72"/>
      <c r="I75" s="76"/>
      <c r="J75" s="74"/>
      <c r="K75" s="81"/>
      <c r="L75" s="74"/>
      <c r="M75" s="81"/>
      <c r="N75" s="74"/>
      <c r="O75" s="71"/>
      <c r="P75" s="74"/>
      <c r="Q75" s="307">
        <f t="shared" si="1"/>
        <v>0</v>
      </c>
      <c r="R75" s="72"/>
      <c r="S75" s="72"/>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row>
    <row r="76" spans="1:254" s="312" customFormat="1" ht="62.4">
      <c r="A76" s="85"/>
      <c r="B76" s="85"/>
      <c r="C76" s="85" t="s">
        <v>167</v>
      </c>
      <c r="D76" s="85" t="s">
        <v>168</v>
      </c>
      <c r="E76" s="327"/>
      <c r="F76" s="302">
        <v>0.6</v>
      </c>
      <c r="G76" s="296">
        <f>SUM(G77:G88)</f>
        <v>0</v>
      </c>
      <c r="H76" s="302">
        <v>0.7</v>
      </c>
      <c r="I76" s="298">
        <f>SUBTOTAL(9,I77:I88)</f>
        <v>13145578000</v>
      </c>
      <c r="J76" s="302">
        <v>0.8</v>
      </c>
      <c r="K76" s="299">
        <f>SUBTOTAL(9,K77:K88)</f>
        <v>14068228274</v>
      </c>
      <c r="L76" s="302">
        <v>0.9</v>
      </c>
      <c r="M76" s="299">
        <f>SUBTOTAL(9,M77:M88)</f>
        <v>11476848651</v>
      </c>
      <c r="N76" s="302">
        <v>1</v>
      </c>
      <c r="O76" s="299">
        <f>SUBTOTAL(9,O77:O88)</f>
        <v>8520220625</v>
      </c>
      <c r="P76" s="303"/>
      <c r="Q76" s="308">
        <f>G76+I76+K76+M76+O76</f>
        <v>47210875550</v>
      </c>
      <c r="R76" s="85"/>
      <c r="S76" s="85"/>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2"/>
      <c r="FX76" s="92"/>
      <c r="FY76" s="92"/>
      <c r="FZ76" s="92"/>
      <c r="GA76" s="92"/>
      <c r="GB76" s="92"/>
      <c r="GC76" s="92"/>
      <c r="GD76" s="92"/>
      <c r="GE76" s="92"/>
      <c r="GF76" s="92"/>
      <c r="GG76" s="92"/>
      <c r="GH76" s="92"/>
      <c r="GI76" s="92"/>
      <c r="GJ76" s="92"/>
      <c r="GK76" s="92"/>
      <c r="GL76" s="92"/>
      <c r="GM76" s="92"/>
      <c r="GN76" s="92"/>
      <c r="GO76" s="92"/>
      <c r="GP76" s="92"/>
      <c r="GQ76" s="92"/>
      <c r="GR76" s="92"/>
      <c r="GS76" s="92"/>
      <c r="GT76" s="92"/>
      <c r="GU76" s="92"/>
      <c r="GV76" s="92"/>
      <c r="GW76" s="92"/>
      <c r="GX76" s="92"/>
      <c r="GY76" s="92"/>
      <c r="GZ76" s="92"/>
      <c r="HA76" s="92"/>
      <c r="HB76" s="92"/>
      <c r="HC76" s="92"/>
      <c r="HD76" s="92"/>
      <c r="HE76" s="92"/>
      <c r="HF76" s="92"/>
      <c r="HG76" s="92"/>
      <c r="HH76" s="92"/>
      <c r="HI76" s="92"/>
      <c r="HJ76" s="92"/>
      <c r="HK76" s="92"/>
      <c r="HL76" s="92"/>
      <c r="HM76" s="92"/>
      <c r="HN76" s="92"/>
      <c r="HO76" s="92"/>
      <c r="HP76" s="92"/>
      <c r="HQ76" s="92"/>
      <c r="HR76" s="92"/>
      <c r="HS76" s="92"/>
      <c r="HT76" s="92"/>
      <c r="HU76" s="92"/>
      <c r="HV76" s="92"/>
      <c r="HW76" s="92"/>
      <c r="HX76" s="92"/>
      <c r="HY76" s="92"/>
      <c r="HZ76" s="92"/>
      <c r="IA76" s="92"/>
      <c r="IB76" s="92"/>
      <c r="IC76" s="92"/>
      <c r="ID76" s="92"/>
      <c r="IE76" s="92"/>
      <c r="IF76" s="92"/>
      <c r="IG76" s="92"/>
      <c r="IH76" s="92"/>
      <c r="II76" s="92"/>
      <c r="IJ76" s="92"/>
      <c r="IK76" s="92"/>
      <c r="IL76" s="92"/>
      <c r="IM76" s="92"/>
      <c r="IN76" s="92"/>
      <c r="IO76" s="92"/>
      <c r="IP76" s="92"/>
      <c r="IQ76" s="92"/>
      <c r="IR76" s="92"/>
      <c r="IS76" s="92"/>
      <c r="IT76" s="92"/>
    </row>
    <row r="77" spans="1:254" s="312" customFormat="1" ht="46.8">
      <c r="A77" s="85"/>
      <c r="B77" s="85"/>
      <c r="C77" s="85"/>
      <c r="D77" s="85" t="s">
        <v>169</v>
      </c>
      <c r="E77" s="328"/>
      <c r="F77" s="302">
        <v>0.7</v>
      </c>
      <c r="G77" s="296"/>
      <c r="H77" s="302">
        <v>0.74</v>
      </c>
      <c r="I77" s="296"/>
      <c r="J77" s="302">
        <v>0.84</v>
      </c>
      <c r="K77" s="301"/>
      <c r="L77" s="302">
        <v>0.9</v>
      </c>
      <c r="M77" s="301"/>
      <c r="N77" s="302">
        <v>0.9</v>
      </c>
      <c r="O77" s="301"/>
      <c r="P77" s="303"/>
      <c r="Q77" s="307">
        <f t="shared" si="1"/>
        <v>0</v>
      </c>
      <c r="R77" s="85"/>
      <c r="S77" s="85"/>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2"/>
      <c r="FX77" s="92"/>
      <c r="FY77" s="92"/>
      <c r="FZ77" s="92"/>
      <c r="GA77" s="92"/>
      <c r="GB77" s="92"/>
      <c r="GC77" s="92"/>
      <c r="GD77" s="92"/>
      <c r="GE77" s="92"/>
      <c r="GF77" s="92"/>
      <c r="GG77" s="92"/>
      <c r="GH77" s="92"/>
      <c r="GI77" s="92"/>
      <c r="GJ77" s="92"/>
      <c r="GK77" s="92"/>
      <c r="GL77" s="92"/>
      <c r="GM77" s="92"/>
      <c r="GN77" s="92"/>
      <c r="GO77" s="92"/>
      <c r="GP77" s="92"/>
      <c r="GQ77" s="92"/>
      <c r="GR77" s="92"/>
      <c r="GS77" s="92"/>
      <c r="GT77" s="92"/>
      <c r="GU77" s="92"/>
      <c r="GV77" s="92"/>
      <c r="GW77" s="92"/>
      <c r="GX77" s="92"/>
      <c r="GY77" s="92"/>
      <c r="GZ77" s="92"/>
      <c r="HA77" s="92"/>
      <c r="HB77" s="92"/>
      <c r="HC77" s="92"/>
      <c r="HD77" s="92"/>
      <c r="HE77" s="92"/>
      <c r="HF77" s="92"/>
      <c r="HG77" s="92"/>
      <c r="HH77" s="92"/>
      <c r="HI77" s="92"/>
      <c r="HJ77" s="92"/>
      <c r="HK77" s="92"/>
      <c r="HL77" s="92"/>
      <c r="HM77" s="92"/>
      <c r="HN77" s="92"/>
      <c r="HO77" s="92"/>
      <c r="HP77" s="92"/>
      <c r="HQ77" s="92"/>
      <c r="HR77" s="92"/>
      <c r="HS77" s="92"/>
      <c r="HT77" s="92"/>
      <c r="HU77" s="92"/>
      <c r="HV77" s="92"/>
      <c r="HW77" s="92"/>
      <c r="HX77" s="92"/>
      <c r="HY77" s="92"/>
      <c r="HZ77" s="92"/>
      <c r="IA77" s="92"/>
      <c r="IB77" s="92"/>
      <c r="IC77" s="92"/>
      <c r="ID77" s="92"/>
      <c r="IE77" s="92"/>
      <c r="IF77" s="92"/>
      <c r="IG77" s="92"/>
      <c r="IH77" s="92"/>
      <c r="II77" s="92"/>
      <c r="IJ77" s="92"/>
      <c r="IK77" s="92"/>
      <c r="IL77" s="92"/>
      <c r="IM77" s="92"/>
      <c r="IN77" s="92"/>
      <c r="IO77" s="92"/>
      <c r="IP77" s="92"/>
      <c r="IQ77" s="92"/>
      <c r="IR77" s="92"/>
      <c r="IS77" s="92"/>
      <c r="IT77" s="92"/>
    </row>
    <row r="78" spans="1:254" s="312" customFormat="1" ht="31.2">
      <c r="A78" s="85"/>
      <c r="B78" s="293"/>
      <c r="C78" s="85"/>
      <c r="D78" s="85" t="s">
        <v>170</v>
      </c>
      <c r="E78" s="327" t="s">
        <v>171</v>
      </c>
      <c r="F78" s="302">
        <v>0.6</v>
      </c>
      <c r="G78" s="296"/>
      <c r="H78" s="302">
        <v>0.7</v>
      </c>
      <c r="I78" s="296"/>
      <c r="J78" s="302">
        <v>0.8</v>
      </c>
      <c r="K78" s="301"/>
      <c r="L78" s="302">
        <v>0.9</v>
      </c>
      <c r="M78" s="301"/>
      <c r="N78" s="302">
        <v>1</v>
      </c>
      <c r="O78" s="301"/>
      <c r="P78" s="303"/>
      <c r="Q78" s="307">
        <f t="shared" si="1"/>
        <v>0</v>
      </c>
      <c r="R78" s="85"/>
      <c r="S78" s="85"/>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2"/>
      <c r="FX78" s="92"/>
      <c r="FY78" s="92"/>
      <c r="FZ78" s="92"/>
      <c r="GA78" s="92"/>
      <c r="GB78" s="92"/>
      <c r="GC78" s="92"/>
      <c r="GD78" s="92"/>
      <c r="GE78" s="92"/>
      <c r="GF78" s="92"/>
      <c r="GG78" s="92"/>
      <c r="GH78" s="92"/>
      <c r="GI78" s="92"/>
      <c r="GJ78" s="92"/>
      <c r="GK78" s="92"/>
      <c r="GL78" s="92"/>
      <c r="GM78" s="92"/>
      <c r="GN78" s="92"/>
      <c r="GO78" s="92"/>
      <c r="GP78" s="92"/>
      <c r="GQ78" s="92"/>
      <c r="GR78" s="92"/>
      <c r="GS78" s="92"/>
      <c r="GT78" s="92"/>
      <c r="GU78" s="92"/>
      <c r="GV78" s="92"/>
      <c r="GW78" s="92"/>
      <c r="GX78" s="92"/>
      <c r="GY78" s="92"/>
      <c r="GZ78" s="92"/>
      <c r="HA78" s="92"/>
      <c r="HB78" s="92"/>
      <c r="HC78" s="92"/>
      <c r="HD78" s="92"/>
      <c r="HE78" s="92"/>
      <c r="HF78" s="92"/>
      <c r="HG78" s="92"/>
      <c r="HH78" s="92"/>
      <c r="HI78" s="92"/>
      <c r="HJ78" s="92"/>
      <c r="HK78" s="92"/>
      <c r="HL78" s="92"/>
      <c r="HM78" s="92"/>
      <c r="HN78" s="92"/>
      <c r="HO78" s="92"/>
      <c r="HP78" s="92"/>
      <c r="HQ78" s="92"/>
      <c r="HR78" s="92"/>
      <c r="HS78" s="92"/>
      <c r="HT78" s="92"/>
      <c r="HU78" s="92"/>
      <c r="HV78" s="92"/>
      <c r="HW78" s="92"/>
      <c r="HX78" s="92"/>
      <c r="HY78" s="92"/>
      <c r="HZ78" s="92"/>
      <c r="IA78" s="92"/>
      <c r="IB78" s="92"/>
      <c r="IC78" s="92"/>
      <c r="ID78" s="92"/>
      <c r="IE78" s="92"/>
      <c r="IF78" s="92"/>
      <c r="IG78" s="92"/>
      <c r="IH78" s="92"/>
      <c r="II78" s="92"/>
      <c r="IJ78" s="92"/>
      <c r="IK78" s="92"/>
      <c r="IL78" s="92"/>
      <c r="IM78" s="92"/>
      <c r="IN78" s="92"/>
      <c r="IO78" s="92"/>
      <c r="IP78" s="92"/>
      <c r="IQ78" s="92"/>
      <c r="IR78" s="92"/>
      <c r="IS78" s="92"/>
      <c r="IT78" s="92"/>
    </row>
    <row r="79" spans="1:254" s="312" customFormat="1" ht="31.2">
      <c r="A79" s="85"/>
      <c r="B79" s="293"/>
      <c r="C79" s="85"/>
      <c r="D79" s="85" t="s">
        <v>172</v>
      </c>
      <c r="E79" s="327" t="s">
        <v>173</v>
      </c>
      <c r="F79" s="302">
        <v>0.92</v>
      </c>
      <c r="G79" s="296"/>
      <c r="H79" s="302">
        <v>0.94</v>
      </c>
      <c r="I79" s="296"/>
      <c r="J79" s="302">
        <v>0.96</v>
      </c>
      <c r="K79" s="301"/>
      <c r="L79" s="302">
        <v>0.96</v>
      </c>
      <c r="M79" s="301"/>
      <c r="N79" s="302">
        <v>0.96</v>
      </c>
      <c r="O79" s="301"/>
      <c r="P79" s="303"/>
      <c r="Q79" s="307">
        <f t="shared" si="1"/>
        <v>0</v>
      </c>
      <c r="R79" s="85"/>
      <c r="S79" s="85"/>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2"/>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2"/>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2"/>
      <c r="IS79" s="92"/>
      <c r="IT79" s="92"/>
    </row>
    <row r="80" spans="1:254" s="310" customFormat="1" ht="31.2">
      <c r="A80" s="86"/>
      <c r="B80" s="77"/>
      <c r="C80" s="94" t="s">
        <v>491</v>
      </c>
      <c r="D80" s="86" t="s">
        <v>492</v>
      </c>
      <c r="E80" s="78" t="s">
        <v>174</v>
      </c>
      <c r="F80" s="86">
        <v>0</v>
      </c>
      <c r="G80" s="79">
        <v>0</v>
      </c>
      <c r="H80" s="78" t="s">
        <v>174</v>
      </c>
      <c r="I80" s="79">
        <f>300000000*120%</f>
        <v>360000000</v>
      </c>
      <c r="J80" s="78" t="s">
        <v>174</v>
      </c>
      <c r="K80" s="80">
        <v>369000000</v>
      </c>
      <c r="L80" s="78" t="s">
        <v>174</v>
      </c>
      <c r="M80" s="80">
        <v>378225000</v>
      </c>
      <c r="N80" s="78" t="s">
        <v>174</v>
      </c>
      <c r="O80" s="80">
        <v>387680625</v>
      </c>
      <c r="P80" s="78"/>
      <c r="Q80" s="309">
        <f t="shared" si="1"/>
        <v>1494905625</v>
      </c>
      <c r="R80" s="86"/>
      <c r="S80" s="86"/>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c r="FU80" s="91"/>
      <c r="FV80" s="91"/>
      <c r="FW80" s="91"/>
      <c r="FX80" s="91"/>
      <c r="FY80" s="91"/>
      <c r="FZ80" s="91"/>
      <c r="GA80" s="91"/>
      <c r="GB80" s="91"/>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c r="IN80" s="91"/>
      <c r="IO80" s="91"/>
      <c r="IP80" s="91"/>
      <c r="IQ80" s="91"/>
      <c r="IR80" s="91"/>
      <c r="IS80" s="91"/>
      <c r="IT80" s="91"/>
    </row>
    <row r="81" spans="1:255" s="312" customFormat="1" ht="31.2">
      <c r="A81" s="87"/>
      <c r="B81" s="329"/>
      <c r="C81" s="94" t="s">
        <v>175</v>
      </c>
      <c r="D81" s="86" t="s">
        <v>176</v>
      </c>
      <c r="E81" s="78" t="s">
        <v>177</v>
      </c>
      <c r="F81" s="87"/>
      <c r="G81" s="79"/>
      <c r="H81" s="78" t="s">
        <v>177</v>
      </c>
      <c r="I81" s="79">
        <f>300000000*120%</f>
        <v>360000000</v>
      </c>
      <c r="J81" s="78" t="s">
        <v>177</v>
      </c>
      <c r="K81" s="80">
        <v>369000000</v>
      </c>
      <c r="L81" s="78" t="s">
        <v>177</v>
      </c>
      <c r="M81" s="80">
        <v>378225000</v>
      </c>
      <c r="N81" s="78" t="s">
        <v>177</v>
      </c>
      <c r="O81" s="80">
        <v>387680625</v>
      </c>
      <c r="P81" s="95"/>
      <c r="Q81" s="309">
        <f t="shared" si="1"/>
        <v>1494905625</v>
      </c>
      <c r="R81" s="87"/>
      <c r="S81" s="87"/>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92"/>
      <c r="DK81" s="92"/>
      <c r="DL81" s="92"/>
      <c r="DM81" s="92"/>
      <c r="DN81" s="92"/>
      <c r="DO81" s="92"/>
      <c r="DP81" s="92"/>
      <c r="DQ81" s="92"/>
      <c r="DR81" s="92"/>
      <c r="DS81" s="92"/>
      <c r="DT81" s="92"/>
      <c r="DU81" s="92"/>
      <c r="DV81" s="92"/>
      <c r="DW81" s="92"/>
      <c r="DX81" s="92"/>
      <c r="DY81" s="92"/>
      <c r="DZ81" s="92"/>
      <c r="EA81" s="92"/>
      <c r="EB81" s="92"/>
      <c r="EC81" s="92"/>
      <c r="ED81" s="92"/>
      <c r="EE81" s="92"/>
      <c r="EF81" s="92"/>
      <c r="EG81" s="92"/>
      <c r="EH81" s="92"/>
      <c r="EI81" s="92"/>
      <c r="EJ81" s="92"/>
      <c r="EK81" s="92"/>
      <c r="EL81" s="92"/>
      <c r="EM81" s="92"/>
      <c r="EN81" s="92"/>
      <c r="EO81" s="92"/>
      <c r="EP81" s="92"/>
      <c r="EQ81" s="92"/>
      <c r="ER81" s="92"/>
      <c r="ES81" s="92"/>
      <c r="ET81" s="92"/>
      <c r="EU81" s="92"/>
      <c r="EV81" s="92"/>
      <c r="EW81" s="92"/>
      <c r="EX81" s="92"/>
      <c r="EY81" s="92"/>
      <c r="EZ81" s="92"/>
      <c r="FA81" s="92"/>
      <c r="FB81" s="92"/>
      <c r="FC81" s="92"/>
      <c r="FD81" s="92"/>
      <c r="FE81" s="92"/>
      <c r="FF81" s="92"/>
      <c r="FG81" s="92"/>
      <c r="FH81" s="92"/>
      <c r="FI81" s="92"/>
      <c r="FJ81" s="92"/>
      <c r="FK81" s="92"/>
      <c r="FL81" s="92"/>
      <c r="FM81" s="92"/>
      <c r="FN81" s="92"/>
      <c r="FO81" s="92"/>
      <c r="FP81" s="92"/>
      <c r="FQ81" s="92"/>
      <c r="FR81" s="92"/>
      <c r="FS81" s="92"/>
      <c r="FT81" s="92"/>
      <c r="FU81" s="92"/>
      <c r="FV81" s="92"/>
      <c r="FW81" s="92"/>
      <c r="FX81" s="92"/>
      <c r="FY81" s="92"/>
      <c r="FZ81" s="92"/>
      <c r="GA81" s="92"/>
      <c r="GB81" s="92"/>
      <c r="GC81" s="92"/>
      <c r="GD81" s="92"/>
      <c r="GE81" s="92"/>
      <c r="GF81" s="92"/>
      <c r="GG81" s="92"/>
      <c r="GH81" s="92"/>
      <c r="GI81" s="92"/>
      <c r="GJ81" s="92"/>
      <c r="GK81" s="92"/>
      <c r="GL81" s="92"/>
      <c r="GM81" s="92"/>
      <c r="GN81" s="92"/>
      <c r="GO81" s="92"/>
      <c r="GP81" s="92"/>
      <c r="GQ81" s="92"/>
      <c r="GR81" s="92"/>
      <c r="GS81" s="92"/>
      <c r="GT81" s="92"/>
      <c r="GU81" s="92"/>
      <c r="GV81" s="92"/>
      <c r="GW81" s="92"/>
      <c r="GX81" s="92"/>
      <c r="GY81" s="92"/>
      <c r="GZ81" s="92"/>
      <c r="HA81" s="92"/>
      <c r="HB81" s="92"/>
      <c r="HC81" s="92"/>
      <c r="HD81" s="92"/>
      <c r="HE81" s="92"/>
      <c r="HF81" s="92"/>
      <c r="HG81" s="92"/>
      <c r="HH81" s="92"/>
      <c r="HI81" s="92"/>
      <c r="HJ81" s="92"/>
      <c r="HK81" s="92"/>
      <c r="HL81" s="92"/>
      <c r="HM81" s="92"/>
      <c r="HN81" s="92"/>
      <c r="HO81" s="92"/>
      <c r="HP81" s="92"/>
      <c r="HQ81" s="92"/>
      <c r="HR81" s="92"/>
      <c r="HS81" s="92"/>
      <c r="HT81" s="92"/>
      <c r="HU81" s="92"/>
      <c r="HV81" s="92"/>
      <c r="HW81" s="92"/>
      <c r="HX81" s="92"/>
      <c r="HY81" s="92"/>
      <c r="HZ81" s="92"/>
      <c r="IA81" s="92"/>
      <c r="IB81" s="92"/>
      <c r="IC81" s="92"/>
      <c r="ID81" s="92"/>
      <c r="IE81" s="92"/>
      <c r="IF81" s="92"/>
      <c r="IG81" s="92"/>
      <c r="IH81" s="92"/>
      <c r="II81" s="92"/>
      <c r="IJ81" s="92"/>
      <c r="IK81" s="92"/>
      <c r="IL81" s="92"/>
      <c r="IM81" s="92"/>
      <c r="IN81" s="92"/>
      <c r="IO81" s="92"/>
      <c r="IP81" s="92"/>
      <c r="IQ81" s="92"/>
      <c r="IR81" s="92"/>
      <c r="IS81" s="92"/>
      <c r="IT81" s="92"/>
      <c r="IU81" s="310"/>
    </row>
    <row r="82" spans="1:255" s="310" customFormat="1" ht="31.2">
      <c r="A82" s="86"/>
      <c r="B82" s="77"/>
      <c r="C82" s="94" t="s">
        <v>493</v>
      </c>
      <c r="D82" s="86" t="s">
        <v>494</v>
      </c>
      <c r="E82" s="78" t="s">
        <v>174</v>
      </c>
      <c r="F82" s="86">
        <v>0</v>
      </c>
      <c r="G82" s="79"/>
      <c r="H82" s="78" t="s">
        <v>174</v>
      </c>
      <c r="I82" s="79">
        <v>3500000000</v>
      </c>
      <c r="J82" s="78" t="s">
        <v>174</v>
      </c>
      <c r="K82" s="80">
        <v>2475000000</v>
      </c>
      <c r="L82" s="78" t="s">
        <v>174</v>
      </c>
      <c r="M82" s="80">
        <v>1736875000</v>
      </c>
      <c r="N82" s="78" t="s">
        <v>174</v>
      </c>
      <c r="O82" s="80">
        <v>1280296875</v>
      </c>
      <c r="P82" s="78"/>
      <c r="Q82" s="309">
        <f t="shared" si="1"/>
        <v>8992171875</v>
      </c>
      <c r="R82" s="86"/>
      <c r="S82" s="86"/>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c r="IN82" s="91"/>
      <c r="IO82" s="91"/>
      <c r="IP82" s="91"/>
      <c r="IQ82" s="91"/>
      <c r="IR82" s="91"/>
      <c r="IS82" s="91"/>
      <c r="IT82" s="91"/>
    </row>
    <row r="83" spans="1:255" s="310" customFormat="1" ht="31.2">
      <c r="A83" s="86"/>
      <c r="B83" s="77"/>
      <c r="C83" s="94" t="s">
        <v>178</v>
      </c>
      <c r="D83" s="86" t="s">
        <v>179</v>
      </c>
      <c r="E83" s="78" t="s">
        <v>177</v>
      </c>
      <c r="F83" s="86"/>
      <c r="G83" s="79"/>
      <c r="H83" s="78" t="s">
        <v>177</v>
      </c>
      <c r="I83" s="79">
        <v>2117578000</v>
      </c>
      <c r="J83" s="78" t="s">
        <v>177</v>
      </c>
      <c r="K83" s="80">
        <v>820000000</v>
      </c>
      <c r="L83" s="78" t="s">
        <v>177</v>
      </c>
      <c r="M83" s="80">
        <v>840500000</v>
      </c>
      <c r="N83" s="78" t="s">
        <v>177</v>
      </c>
      <c r="O83" s="80">
        <v>861512500</v>
      </c>
      <c r="P83" s="78"/>
      <c r="Q83" s="309">
        <f t="shared" si="1"/>
        <v>4639590500</v>
      </c>
      <c r="R83" s="86"/>
      <c r="S83" s="86"/>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row>
    <row r="84" spans="1:255" s="310" customFormat="1" ht="31.2">
      <c r="A84" s="86"/>
      <c r="B84" s="77"/>
      <c r="C84" s="94" t="s">
        <v>495</v>
      </c>
      <c r="D84" s="86" t="s">
        <v>496</v>
      </c>
      <c r="E84" s="78" t="s">
        <v>174</v>
      </c>
      <c r="F84" s="86"/>
      <c r="G84" s="79"/>
      <c r="H84" s="78" t="s">
        <v>174</v>
      </c>
      <c r="I84" s="79">
        <v>2545000000</v>
      </c>
      <c r="J84" s="78" t="s">
        <v>174</v>
      </c>
      <c r="K84" s="80">
        <v>5040500000</v>
      </c>
      <c r="L84" s="78" t="s">
        <v>174</v>
      </c>
      <c r="M84" s="80">
        <v>3261450000</v>
      </c>
      <c r="N84" s="78" t="s">
        <v>174</v>
      </c>
      <c r="O84" s="80">
        <v>3303050000</v>
      </c>
      <c r="P84" s="78"/>
      <c r="Q84" s="309">
        <f t="shared" si="1"/>
        <v>14150000000</v>
      </c>
      <c r="R84" s="86"/>
      <c r="S84" s="86"/>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row>
    <row r="85" spans="1:255" s="310" customFormat="1" ht="78">
      <c r="A85" s="86"/>
      <c r="B85" s="77"/>
      <c r="C85" s="94" t="s">
        <v>180</v>
      </c>
      <c r="D85" s="86" t="s">
        <v>181</v>
      </c>
      <c r="E85" s="236" t="s">
        <v>497</v>
      </c>
      <c r="F85" s="86"/>
      <c r="G85" s="79"/>
      <c r="H85" s="239" t="s">
        <v>498</v>
      </c>
      <c r="I85" s="79">
        <v>3963000000</v>
      </c>
      <c r="J85" s="236" t="s">
        <v>499</v>
      </c>
      <c r="K85" s="80">
        <v>4694728274</v>
      </c>
      <c r="L85" s="239" t="s">
        <v>500</v>
      </c>
      <c r="M85" s="80">
        <v>4581573651</v>
      </c>
      <c r="N85" s="236" t="s">
        <v>501</v>
      </c>
      <c r="O85" s="80">
        <v>2000000000</v>
      </c>
      <c r="P85" s="78"/>
      <c r="Q85" s="309">
        <f t="shared" si="1"/>
        <v>15239301925</v>
      </c>
      <c r="R85" s="86"/>
      <c r="S85" s="86"/>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row>
    <row r="86" spans="1:255" s="312" customFormat="1" ht="46.8">
      <c r="A86" s="87"/>
      <c r="B86" s="329"/>
      <c r="C86" s="94" t="s">
        <v>182</v>
      </c>
      <c r="D86" s="94" t="s">
        <v>183</v>
      </c>
      <c r="E86" s="78" t="s">
        <v>184</v>
      </c>
      <c r="F86" s="87"/>
      <c r="G86" s="79"/>
      <c r="H86" s="78" t="s">
        <v>185</v>
      </c>
      <c r="I86" s="79">
        <v>100000000</v>
      </c>
      <c r="J86" s="78" t="s">
        <v>185</v>
      </c>
      <c r="K86" s="80">
        <v>100000000</v>
      </c>
      <c r="L86" s="78" t="s">
        <v>185</v>
      </c>
      <c r="M86" s="80">
        <v>100000000</v>
      </c>
      <c r="N86" s="78" t="s">
        <v>185</v>
      </c>
      <c r="O86" s="80">
        <v>100000000</v>
      </c>
      <c r="P86" s="95"/>
      <c r="Q86" s="309">
        <f t="shared" ref="Q86:Q144" si="2">G86+I86+K86+M86+O86</f>
        <v>400000000</v>
      </c>
      <c r="R86" s="87"/>
      <c r="S86" s="87"/>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c r="DI86" s="92"/>
      <c r="DJ86" s="92"/>
      <c r="DK86" s="92"/>
      <c r="DL86" s="92"/>
      <c r="DM86" s="92"/>
      <c r="DN86" s="92"/>
      <c r="DO86" s="92"/>
      <c r="DP86" s="92"/>
      <c r="DQ86" s="92"/>
      <c r="DR86" s="92"/>
      <c r="DS86" s="92"/>
      <c r="DT86" s="92"/>
      <c r="DU86" s="92"/>
      <c r="DV86" s="92"/>
      <c r="DW86" s="92"/>
      <c r="DX86" s="92"/>
      <c r="DY86" s="92"/>
      <c r="DZ86" s="92"/>
      <c r="EA86" s="92"/>
      <c r="EB86" s="92"/>
      <c r="EC86" s="92"/>
      <c r="ED86" s="92"/>
      <c r="EE86" s="92"/>
      <c r="EF86" s="92"/>
      <c r="EG86" s="92"/>
      <c r="EH86" s="92"/>
      <c r="EI86" s="92"/>
      <c r="EJ86" s="92"/>
      <c r="EK86" s="92"/>
      <c r="EL86" s="92"/>
      <c r="EM86" s="92"/>
      <c r="EN86" s="92"/>
      <c r="EO86" s="92"/>
      <c r="EP86" s="92"/>
      <c r="EQ86" s="92"/>
      <c r="ER86" s="92"/>
      <c r="ES86" s="92"/>
      <c r="ET86" s="92"/>
      <c r="EU86" s="92"/>
      <c r="EV86" s="92"/>
      <c r="EW86" s="92"/>
      <c r="EX86" s="92"/>
      <c r="EY86" s="92"/>
      <c r="EZ86" s="92"/>
      <c r="FA86" s="92"/>
      <c r="FB86" s="92"/>
      <c r="FC86" s="92"/>
      <c r="FD86" s="92"/>
      <c r="FE86" s="92"/>
      <c r="FF86" s="92"/>
      <c r="FG86" s="92"/>
      <c r="FH86" s="92"/>
      <c r="FI86" s="92"/>
      <c r="FJ86" s="92"/>
      <c r="FK86" s="92"/>
      <c r="FL86" s="92"/>
      <c r="FM86" s="92"/>
      <c r="FN86" s="92"/>
      <c r="FO86" s="92"/>
      <c r="FP86" s="92"/>
      <c r="FQ86" s="92"/>
      <c r="FR86" s="92"/>
      <c r="FS86" s="92"/>
      <c r="FT86" s="92"/>
      <c r="FU86" s="92"/>
      <c r="FV86" s="92"/>
      <c r="FW86" s="92"/>
      <c r="FX86" s="92"/>
      <c r="FY86" s="92"/>
      <c r="FZ86" s="92"/>
      <c r="GA86" s="92"/>
      <c r="GB86" s="92"/>
      <c r="GC86" s="92"/>
      <c r="GD86" s="92"/>
      <c r="GE86" s="92"/>
      <c r="GF86" s="92"/>
      <c r="GG86" s="92"/>
      <c r="GH86" s="92"/>
      <c r="GI86" s="92"/>
      <c r="GJ86" s="92"/>
      <c r="GK86" s="92"/>
      <c r="GL86" s="92"/>
      <c r="GM86" s="92"/>
      <c r="GN86" s="92"/>
      <c r="GO86" s="92"/>
      <c r="GP86" s="92"/>
      <c r="GQ86" s="92"/>
      <c r="GR86" s="92"/>
      <c r="GS86" s="92"/>
      <c r="GT86" s="92"/>
      <c r="GU86" s="92"/>
      <c r="GV86" s="92"/>
      <c r="GW86" s="92"/>
      <c r="GX86" s="92"/>
      <c r="GY86" s="92"/>
      <c r="GZ86" s="92"/>
      <c r="HA86" s="92"/>
      <c r="HB86" s="92"/>
      <c r="HC86" s="92"/>
      <c r="HD86" s="92"/>
      <c r="HE86" s="92"/>
      <c r="HF86" s="92"/>
      <c r="HG86" s="92"/>
      <c r="HH86" s="92"/>
      <c r="HI86" s="92"/>
      <c r="HJ86" s="92"/>
      <c r="HK86" s="92"/>
      <c r="HL86" s="92"/>
      <c r="HM86" s="92"/>
      <c r="HN86" s="92"/>
      <c r="HO86" s="92"/>
      <c r="HP86" s="92"/>
      <c r="HQ86" s="92"/>
      <c r="HR86" s="92"/>
      <c r="HS86" s="92"/>
      <c r="HT86" s="92"/>
      <c r="HU86" s="92"/>
      <c r="HV86" s="92"/>
      <c r="HW86" s="92"/>
      <c r="HX86" s="92"/>
      <c r="HY86" s="92"/>
      <c r="HZ86" s="92"/>
      <c r="IA86" s="92"/>
      <c r="IB86" s="92"/>
      <c r="IC86" s="92"/>
      <c r="ID86" s="92"/>
      <c r="IE86" s="92"/>
      <c r="IF86" s="92"/>
      <c r="IG86" s="92"/>
      <c r="IH86" s="92"/>
      <c r="II86" s="92"/>
      <c r="IJ86" s="92"/>
      <c r="IK86" s="92"/>
      <c r="IL86" s="92"/>
      <c r="IM86" s="92"/>
      <c r="IN86" s="92"/>
      <c r="IO86" s="92"/>
      <c r="IP86" s="92"/>
      <c r="IQ86" s="92"/>
      <c r="IR86" s="92"/>
      <c r="IS86" s="92"/>
      <c r="IT86" s="92"/>
      <c r="IU86" s="310"/>
    </row>
    <row r="87" spans="1:255" s="312" customFormat="1" ht="46.8">
      <c r="A87" s="87"/>
      <c r="B87" s="329"/>
      <c r="C87" s="94" t="s">
        <v>186</v>
      </c>
      <c r="D87" s="94" t="s">
        <v>187</v>
      </c>
      <c r="E87" s="78" t="s">
        <v>184</v>
      </c>
      <c r="F87" s="87"/>
      <c r="G87" s="79"/>
      <c r="H87" s="78" t="s">
        <v>185</v>
      </c>
      <c r="I87" s="79">
        <v>100000000</v>
      </c>
      <c r="J87" s="78" t="s">
        <v>185</v>
      </c>
      <c r="K87" s="80">
        <v>100000000</v>
      </c>
      <c r="L87" s="78" t="s">
        <v>185</v>
      </c>
      <c r="M87" s="80">
        <v>100000000</v>
      </c>
      <c r="N87" s="78" t="s">
        <v>185</v>
      </c>
      <c r="O87" s="80">
        <v>100000000</v>
      </c>
      <c r="P87" s="95"/>
      <c r="Q87" s="309">
        <f t="shared" si="2"/>
        <v>400000000</v>
      </c>
      <c r="R87" s="87"/>
      <c r="S87" s="87"/>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c r="DS87" s="92"/>
      <c r="DT87" s="92"/>
      <c r="DU87" s="92"/>
      <c r="DV87" s="92"/>
      <c r="DW87" s="92"/>
      <c r="DX87" s="92"/>
      <c r="DY87" s="92"/>
      <c r="DZ87" s="92"/>
      <c r="EA87" s="92"/>
      <c r="EB87" s="92"/>
      <c r="EC87" s="92"/>
      <c r="ED87" s="92"/>
      <c r="EE87" s="92"/>
      <c r="EF87" s="92"/>
      <c r="EG87" s="92"/>
      <c r="EH87" s="92"/>
      <c r="EI87" s="92"/>
      <c r="EJ87" s="92"/>
      <c r="EK87" s="92"/>
      <c r="EL87" s="92"/>
      <c r="EM87" s="92"/>
      <c r="EN87" s="92"/>
      <c r="EO87" s="92"/>
      <c r="EP87" s="92"/>
      <c r="EQ87" s="92"/>
      <c r="ER87" s="92"/>
      <c r="ES87" s="92"/>
      <c r="ET87" s="92"/>
      <c r="EU87" s="92"/>
      <c r="EV87" s="92"/>
      <c r="EW87" s="92"/>
      <c r="EX87" s="92"/>
      <c r="EY87" s="92"/>
      <c r="EZ87" s="92"/>
      <c r="FA87" s="92"/>
      <c r="FB87" s="92"/>
      <c r="FC87" s="92"/>
      <c r="FD87" s="92"/>
      <c r="FE87" s="92"/>
      <c r="FF87" s="92"/>
      <c r="FG87" s="92"/>
      <c r="FH87" s="92"/>
      <c r="FI87" s="92"/>
      <c r="FJ87" s="92"/>
      <c r="FK87" s="92"/>
      <c r="FL87" s="92"/>
      <c r="FM87" s="92"/>
      <c r="FN87" s="92"/>
      <c r="FO87" s="92"/>
      <c r="FP87" s="92"/>
      <c r="FQ87" s="92"/>
      <c r="FR87" s="92"/>
      <c r="FS87" s="92"/>
      <c r="FT87" s="92"/>
      <c r="FU87" s="92"/>
      <c r="FV87" s="92"/>
      <c r="FW87" s="92"/>
      <c r="FX87" s="92"/>
      <c r="FY87" s="92"/>
      <c r="FZ87" s="92"/>
      <c r="GA87" s="92"/>
      <c r="GB87" s="92"/>
      <c r="GC87" s="92"/>
      <c r="GD87" s="92"/>
      <c r="GE87" s="92"/>
      <c r="GF87" s="92"/>
      <c r="GG87" s="92"/>
      <c r="GH87" s="92"/>
      <c r="GI87" s="92"/>
      <c r="GJ87" s="92"/>
      <c r="GK87" s="92"/>
      <c r="GL87" s="92"/>
      <c r="GM87" s="92"/>
      <c r="GN87" s="92"/>
      <c r="GO87" s="92"/>
      <c r="GP87" s="92"/>
      <c r="GQ87" s="92"/>
      <c r="GR87" s="92"/>
      <c r="GS87" s="92"/>
      <c r="GT87" s="92"/>
      <c r="GU87" s="92"/>
      <c r="GV87" s="92"/>
      <c r="GW87" s="92"/>
      <c r="GX87" s="92"/>
      <c r="GY87" s="92"/>
      <c r="GZ87" s="92"/>
      <c r="HA87" s="92"/>
      <c r="HB87" s="92"/>
      <c r="HC87" s="92"/>
      <c r="HD87" s="92"/>
      <c r="HE87" s="92"/>
      <c r="HF87" s="92"/>
      <c r="HG87" s="92"/>
      <c r="HH87" s="92"/>
      <c r="HI87" s="92"/>
      <c r="HJ87" s="92"/>
      <c r="HK87" s="92"/>
      <c r="HL87" s="92"/>
      <c r="HM87" s="92"/>
      <c r="HN87" s="92"/>
      <c r="HO87" s="92"/>
      <c r="HP87" s="92"/>
      <c r="HQ87" s="92"/>
      <c r="HR87" s="92"/>
      <c r="HS87" s="92"/>
      <c r="HT87" s="92"/>
      <c r="HU87" s="92"/>
      <c r="HV87" s="92"/>
      <c r="HW87" s="92"/>
      <c r="HX87" s="92"/>
      <c r="HY87" s="92"/>
      <c r="HZ87" s="92"/>
      <c r="IA87" s="92"/>
      <c r="IB87" s="92"/>
      <c r="IC87" s="92"/>
      <c r="ID87" s="92"/>
      <c r="IE87" s="92"/>
      <c r="IF87" s="92"/>
      <c r="IG87" s="92"/>
      <c r="IH87" s="92"/>
      <c r="II87" s="92"/>
      <c r="IJ87" s="92"/>
      <c r="IK87" s="92"/>
      <c r="IL87" s="92"/>
      <c r="IM87" s="92"/>
      <c r="IN87" s="92"/>
      <c r="IO87" s="92"/>
      <c r="IP87" s="92"/>
      <c r="IQ87" s="92"/>
      <c r="IR87" s="92"/>
      <c r="IS87" s="92"/>
      <c r="IT87" s="92"/>
      <c r="IU87" s="310"/>
    </row>
    <row r="88" spans="1:255" s="310" customFormat="1" ht="46.8">
      <c r="A88" s="86"/>
      <c r="B88" s="77"/>
      <c r="C88" s="94" t="s">
        <v>188</v>
      </c>
      <c r="D88" s="94" t="s">
        <v>189</v>
      </c>
      <c r="E88" s="78" t="s">
        <v>184</v>
      </c>
      <c r="F88" s="86"/>
      <c r="G88" s="79"/>
      <c r="H88" s="78" t="s">
        <v>185</v>
      </c>
      <c r="I88" s="79">
        <v>100000000</v>
      </c>
      <c r="J88" s="78" t="s">
        <v>185</v>
      </c>
      <c r="K88" s="80">
        <v>100000000</v>
      </c>
      <c r="L88" s="78" t="s">
        <v>185</v>
      </c>
      <c r="M88" s="80">
        <v>100000000</v>
      </c>
      <c r="N88" s="78" t="s">
        <v>185</v>
      </c>
      <c r="O88" s="80">
        <v>100000000</v>
      </c>
      <c r="P88" s="78"/>
      <c r="Q88" s="309">
        <f t="shared" si="2"/>
        <v>400000000</v>
      </c>
      <c r="R88" s="86"/>
      <c r="S88" s="86"/>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c r="FL88" s="91"/>
      <c r="FM88" s="91"/>
      <c r="FN88" s="91"/>
      <c r="FO88" s="91"/>
      <c r="FP88" s="91"/>
      <c r="FQ88" s="91"/>
      <c r="FR88" s="91"/>
      <c r="FS88" s="91"/>
      <c r="FT88" s="91"/>
      <c r="FU88" s="91"/>
      <c r="FV88" s="91"/>
      <c r="FW88" s="91"/>
      <c r="FX88" s="91"/>
      <c r="FY88" s="91"/>
      <c r="FZ88" s="91"/>
      <c r="GA88" s="91"/>
      <c r="GB88" s="91"/>
      <c r="GC88" s="91"/>
      <c r="GD88" s="91"/>
      <c r="GE88" s="91"/>
      <c r="GF88" s="91"/>
      <c r="GG88" s="91"/>
      <c r="GH88" s="91"/>
      <c r="GI88" s="91"/>
      <c r="GJ88" s="91"/>
      <c r="GK88" s="91"/>
      <c r="GL88" s="91"/>
      <c r="GM88" s="91"/>
      <c r="GN88" s="91"/>
      <c r="GO88" s="91"/>
      <c r="GP88" s="91"/>
      <c r="GQ88" s="91"/>
      <c r="GR88" s="91"/>
      <c r="GS88" s="91"/>
      <c r="GT88" s="91"/>
      <c r="GU88" s="91"/>
      <c r="GV88" s="91"/>
      <c r="GW88" s="91"/>
      <c r="GX88" s="91"/>
      <c r="GY88" s="91"/>
      <c r="GZ88" s="91"/>
      <c r="HA88" s="91"/>
      <c r="HB88" s="91"/>
      <c r="HC88" s="91"/>
      <c r="HD88" s="91"/>
      <c r="HE88" s="91"/>
      <c r="HF88" s="91"/>
      <c r="HG88" s="91"/>
      <c r="HH88" s="91"/>
      <c r="HI88" s="91"/>
      <c r="HJ88" s="91"/>
      <c r="HK88" s="91"/>
      <c r="HL88" s="91"/>
      <c r="HM88" s="91"/>
      <c r="HN88" s="91"/>
      <c r="HO88" s="91"/>
      <c r="HP88" s="91"/>
      <c r="HQ88" s="91"/>
      <c r="HR88" s="91"/>
      <c r="HS88" s="91"/>
      <c r="HT88" s="91"/>
      <c r="HU88" s="91"/>
      <c r="HV88" s="91"/>
      <c r="HW88" s="91"/>
      <c r="HX88" s="91"/>
      <c r="HY88" s="91"/>
      <c r="HZ88" s="91"/>
      <c r="IA88" s="91"/>
      <c r="IB88" s="91"/>
      <c r="IC88" s="91"/>
      <c r="ID88" s="91"/>
      <c r="IE88" s="91"/>
      <c r="IF88" s="91"/>
      <c r="IG88" s="91"/>
      <c r="IH88" s="91"/>
      <c r="II88" s="91"/>
      <c r="IJ88" s="91"/>
      <c r="IK88" s="91"/>
      <c r="IL88" s="91"/>
      <c r="IM88" s="91"/>
      <c r="IN88" s="91"/>
      <c r="IO88" s="91"/>
      <c r="IP88" s="91"/>
      <c r="IQ88" s="91"/>
      <c r="IR88" s="91"/>
      <c r="IS88" s="91"/>
      <c r="IT88" s="91"/>
    </row>
    <row r="89" spans="1:255" s="310" customFormat="1" ht="57.6" customHeight="1">
      <c r="A89" s="86"/>
      <c r="B89" s="77"/>
      <c r="C89" s="330" t="s">
        <v>562</v>
      </c>
      <c r="D89" s="94" t="s">
        <v>563</v>
      </c>
      <c r="E89" s="78" t="s">
        <v>564</v>
      </c>
      <c r="F89" s="86"/>
      <c r="G89" s="79"/>
      <c r="H89" s="78"/>
      <c r="I89" s="79"/>
      <c r="J89" s="78" t="s">
        <v>564</v>
      </c>
      <c r="K89" s="80">
        <v>50000000</v>
      </c>
      <c r="L89" s="78" t="s">
        <v>564</v>
      </c>
      <c r="M89" s="80">
        <v>50000000</v>
      </c>
      <c r="N89" s="78" t="s">
        <v>564</v>
      </c>
      <c r="O89" s="80">
        <v>50000000</v>
      </c>
      <c r="P89" s="78"/>
      <c r="Q89" s="309"/>
      <c r="R89" s="86"/>
      <c r="S89" s="86"/>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c r="FU89" s="91"/>
      <c r="FV89" s="91"/>
      <c r="FW89" s="91"/>
      <c r="FX89" s="91"/>
      <c r="FY89" s="91"/>
      <c r="FZ89" s="91"/>
      <c r="GA89" s="91"/>
      <c r="GB89" s="91"/>
      <c r="GC89" s="91"/>
      <c r="GD89" s="91"/>
      <c r="GE89" s="91"/>
      <c r="GF89" s="91"/>
      <c r="GG89" s="91"/>
      <c r="GH89" s="91"/>
      <c r="GI89" s="91"/>
      <c r="GJ89" s="91"/>
      <c r="GK89" s="91"/>
      <c r="GL89" s="91"/>
      <c r="GM89" s="91"/>
      <c r="GN89" s="91"/>
      <c r="GO89" s="91"/>
      <c r="GP89" s="91"/>
      <c r="GQ89" s="91"/>
      <c r="GR89" s="91"/>
      <c r="GS89" s="91"/>
      <c r="GT89" s="91"/>
      <c r="GU89" s="91"/>
      <c r="GV89" s="91"/>
      <c r="GW89" s="91"/>
      <c r="GX89" s="91"/>
      <c r="GY89" s="91"/>
      <c r="GZ89" s="91"/>
      <c r="HA89" s="91"/>
      <c r="HB89" s="91"/>
      <c r="HC89" s="91"/>
      <c r="HD89" s="91"/>
      <c r="HE89" s="91"/>
      <c r="HF89" s="91"/>
      <c r="HG89" s="91"/>
      <c r="HH89" s="91"/>
      <c r="HI89" s="91"/>
      <c r="HJ89" s="91"/>
      <c r="HK89" s="91"/>
      <c r="HL89" s="91"/>
      <c r="HM89" s="91"/>
      <c r="HN89" s="91"/>
      <c r="HO89" s="91"/>
      <c r="HP89" s="91"/>
      <c r="HQ89" s="91"/>
      <c r="HR89" s="91"/>
      <c r="HS89" s="91"/>
      <c r="HT89" s="91"/>
      <c r="HU89" s="91"/>
      <c r="HV89" s="91"/>
      <c r="HW89" s="91"/>
      <c r="HX89" s="91"/>
      <c r="HY89" s="91"/>
      <c r="HZ89" s="91"/>
      <c r="IA89" s="91"/>
      <c r="IB89" s="91"/>
      <c r="IC89" s="91"/>
      <c r="ID89" s="91"/>
      <c r="IE89" s="91"/>
      <c r="IF89" s="91"/>
      <c r="IG89" s="91"/>
      <c r="IH89" s="91"/>
      <c r="II89" s="91"/>
      <c r="IJ89" s="91"/>
      <c r="IK89" s="91"/>
      <c r="IL89" s="91"/>
      <c r="IM89" s="91"/>
      <c r="IN89" s="91"/>
      <c r="IO89" s="91"/>
      <c r="IP89" s="91"/>
      <c r="IQ89" s="91"/>
      <c r="IR89" s="91"/>
      <c r="IS89" s="91"/>
      <c r="IT89" s="91"/>
    </row>
    <row r="90" spans="1:255" s="310" customFormat="1" ht="57.6" customHeight="1">
      <c r="A90" s="86"/>
      <c r="B90" s="77"/>
      <c r="C90" s="330" t="s">
        <v>567</v>
      </c>
      <c r="D90" s="94" t="s">
        <v>568</v>
      </c>
      <c r="E90" s="78" t="s">
        <v>90</v>
      </c>
      <c r="F90" s="86"/>
      <c r="G90" s="79"/>
      <c r="H90" s="78"/>
      <c r="I90" s="79"/>
      <c r="J90" s="78" t="s">
        <v>90</v>
      </c>
      <c r="K90" s="80">
        <v>1500000000</v>
      </c>
      <c r="L90" s="78" t="s">
        <v>90</v>
      </c>
      <c r="M90" s="80"/>
      <c r="N90" s="78"/>
      <c r="O90" s="80"/>
      <c r="P90" s="78"/>
      <c r="Q90" s="309"/>
      <c r="R90" s="86"/>
      <c r="S90" s="86"/>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c r="FU90" s="91"/>
      <c r="FV90" s="91"/>
      <c r="FW90" s="91"/>
      <c r="FX90" s="91"/>
      <c r="FY90" s="91"/>
      <c r="FZ90" s="91"/>
      <c r="GA90" s="91"/>
      <c r="GB90" s="91"/>
      <c r="GC90" s="91"/>
      <c r="GD90" s="91"/>
      <c r="GE90" s="91"/>
      <c r="GF90" s="91"/>
      <c r="GG90" s="91"/>
      <c r="GH90" s="91"/>
      <c r="GI90" s="91"/>
      <c r="GJ90" s="91"/>
      <c r="GK90" s="91"/>
      <c r="GL90" s="91"/>
      <c r="GM90" s="91"/>
      <c r="GN90" s="91"/>
      <c r="GO90" s="91"/>
      <c r="GP90" s="91"/>
      <c r="GQ90" s="91"/>
      <c r="GR90" s="91"/>
      <c r="GS90" s="91"/>
      <c r="GT90" s="91"/>
      <c r="GU90" s="91"/>
      <c r="GV90" s="91"/>
      <c r="GW90" s="91"/>
      <c r="GX90" s="91"/>
      <c r="GY90" s="91"/>
      <c r="GZ90" s="91"/>
      <c r="HA90" s="91"/>
      <c r="HB90" s="91"/>
      <c r="HC90" s="91"/>
      <c r="HD90" s="91"/>
      <c r="HE90" s="91"/>
      <c r="HF90" s="91"/>
      <c r="HG90" s="91"/>
      <c r="HH90" s="91"/>
      <c r="HI90" s="91"/>
      <c r="HJ90" s="91"/>
      <c r="HK90" s="91"/>
      <c r="HL90" s="91"/>
      <c r="HM90" s="91"/>
      <c r="HN90" s="91"/>
      <c r="HO90" s="91"/>
      <c r="HP90" s="91"/>
      <c r="HQ90" s="91"/>
      <c r="HR90" s="91"/>
      <c r="HS90" s="91"/>
      <c r="HT90" s="91"/>
      <c r="HU90" s="91"/>
      <c r="HV90" s="91"/>
      <c r="HW90" s="91"/>
      <c r="HX90" s="91"/>
      <c r="HY90" s="91"/>
      <c r="HZ90" s="91"/>
      <c r="IA90" s="91"/>
      <c r="IB90" s="91"/>
      <c r="IC90" s="91"/>
      <c r="ID90" s="91"/>
      <c r="IE90" s="91"/>
      <c r="IF90" s="91"/>
      <c r="IG90" s="91"/>
      <c r="IH90" s="91"/>
      <c r="II90" s="91"/>
      <c r="IJ90" s="91"/>
      <c r="IK90" s="91"/>
      <c r="IL90" s="91"/>
      <c r="IM90" s="91"/>
      <c r="IN90" s="91"/>
      <c r="IO90" s="91"/>
      <c r="IP90" s="91"/>
      <c r="IQ90" s="91"/>
      <c r="IR90" s="91"/>
      <c r="IS90" s="91"/>
      <c r="IT90" s="91"/>
    </row>
    <row r="91" spans="1:255" s="305" customFormat="1" ht="46.8">
      <c r="A91" s="98" t="s">
        <v>552</v>
      </c>
      <c r="B91" s="245"/>
      <c r="C91" s="98"/>
      <c r="D91" s="98" t="s">
        <v>547</v>
      </c>
      <c r="E91" s="99">
        <v>5.45</v>
      </c>
      <c r="F91" s="98">
        <v>5.45</v>
      </c>
      <c r="G91" s="100"/>
      <c r="H91" s="99">
        <v>5.03</v>
      </c>
      <c r="I91" s="100">
        <f>I94</f>
        <v>1900000000</v>
      </c>
      <c r="J91" s="99">
        <v>4.5999999999999996</v>
      </c>
      <c r="K91" s="241"/>
      <c r="L91" s="99">
        <v>4.18</v>
      </c>
      <c r="M91" s="241"/>
      <c r="N91" s="99">
        <v>3.75</v>
      </c>
      <c r="O91" s="241"/>
      <c r="P91" s="99"/>
      <c r="Q91" s="304">
        <f t="shared" si="2"/>
        <v>1900000000</v>
      </c>
      <c r="R91" s="98"/>
      <c r="S91" s="98"/>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42"/>
      <c r="CU91" s="242"/>
      <c r="CV91" s="242"/>
      <c r="CW91" s="242"/>
      <c r="CX91" s="242"/>
      <c r="CY91" s="242"/>
      <c r="CZ91" s="242"/>
      <c r="DA91" s="242"/>
      <c r="DB91" s="242"/>
      <c r="DC91" s="242"/>
      <c r="DD91" s="242"/>
      <c r="DE91" s="242"/>
      <c r="DF91" s="242"/>
      <c r="DG91" s="242"/>
      <c r="DH91" s="242"/>
      <c r="DI91" s="242"/>
      <c r="DJ91" s="242"/>
      <c r="DK91" s="242"/>
      <c r="DL91" s="242"/>
      <c r="DM91" s="242"/>
      <c r="DN91" s="242"/>
      <c r="DO91" s="242"/>
      <c r="DP91" s="242"/>
      <c r="DQ91" s="242"/>
      <c r="DR91" s="242"/>
      <c r="DS91" s="242"/>
      <c r="DT91" s="242"/>
      <c r="DU91" s="242"/>
      <c r="DV91" s="242"/>
      <c r="DW91" s="242"/>
      <c r="DX91" s="242"/>
      <c r="DY91" s="242"/>
      <c r="DZ91" s="242"/>
      <c r="EA91" s="242"/>
      <c r="EB91" s="242"/>
      <c r="EC91" s="242"/>
      <c r="ED91" s="242"/>
      <c r="EE91" s="242"/>
      <c r="EF91" s="242"/>
      <c r="EG91" s="242"/>
      <c r="EH91" s="242"/>
      <c r="EI91" s="242"/>
      <c r="EJ91" s="242"/>
      <c r="EK91" s="242"/>
      <c r="EL91" s="242"/>
      <c r="EM91" s="242"/>
      <c r="EN91" s="242"/>
      <c r="EO91" s="242"/>
      <c r="EP91" s="242"/>
      <c r="EQ91" s="242"/>
      <c r="ER91" s="242"/>
      <c r="ES91" s="242"/>
      <c r="ET91" s="242"/>
      <c r="EU91" s="242"/>
      <c r="EV91" s="242"/>
      <c r="EW91" s="242"/>
      <c r="EX91" s="242"/>
      <c r="EY91" s="242"/>
      <c r="EZ91" s="242"/>
      <c r="FA91" s="242"/>
      <c r="FB91" s="242"/>
      <c r="FC91" s="242"/>
      <c r="FD91" s="242"/>
      <c r="FE91" s="242"/>
      <c r="FF91" s="242"/>
      <c r="FG91" s="242"/>
      <c r="FH91" s="242"/>
      <c r="FI91" s="242"/>
      <c r="FJ91" s="242"/>
      <c r="FK91" s="242"/>
      <c r="FL91" s="242"/>
      <c r="FM91" s="242"/>
      <c r="FN91" s="242"/>
      <c r="FO91" s="242"/>
      <c r="FP91" s="242"/>
      <c r="FQ91" s="242"/>
      <c r="FR91" s="242"/>
      <c r="FS91" s="242"/>
      <c r="FT91" s="242"/>
      <c r="FU91" s="242"/>
      <c r="FV91" s="242"/>
      <c r="FW91" s="242"/>
      <c r="FX91" s="242"/>
      <c r="FY91" s="242"/>
      <c r="FZ91" s="242"/>
      <c r="GA91" s="242"/>
      <c r="GB91" s="242"/>
      <c r="GC91" s="242"/>
      <c r="GD91" s="242"/>
      <c r="GE91" s="242"/>
      <c r="GF91" s="242"/>
      <c r="GG91" s="242"/>
      <c r="GH91" s="242"/>
      <c r="GI91" s="242"/>
      <c r="GJ91" s="242"/>
      <c r="GK91" s="242"/>
      <c r="GL91" s="242"/>
      <c r="GM91" s="242"/>
      <c r="GN91" s="242"/>
      <c r="GO91" s="242"/>
      <c r="GP91" s="242"/>
      <c r="GQ91" s="242"/>
      <c r="GR91" s="242"/>
      <c r="GS91" s="242"/>
      <c r="GT91" s="242"/>
      <c r="GU91" s="242"/>
      <c r="GV91" s="242"/>
      <c r="GW91" s="242"/>
      <c r="GX91" s="242"/>
      <c r="GY91" s="242"/>
      <c r="GZ91" s="242"/>
      <c r="HA91" s="242"/>
      <c r="HB91" s="242"/>
      <c r="HC91" s="242"/>
      <c r="HD91" s="242"/>
      <c r="HE91" s="242"/>
      <c r="HF91" s="242"/>
      <c r="HG91" s="242"/>
      <c r="HH91" s="242"/>
      <c r="HI91" s="242"/>
      <c r="HJ91" s="242"/>
      <c r="HK91" s="242"/>
      <c r="HL91" s="242"/>
      <c r="HM91" s="242"/>
      <c r="HN91" s="242"/>
      <c r="HO91" s="242"/>
      <c r="HP91" s="242"/>
      <c r="HQ91" s="242"/>
      <c r="HR91" s="242"/>
      <c r="HS91" s="242"/>
      <c r="HT91" s="242"/>
      <c r="HU91" s="242"/>
      <c r="HV91" s="242"/>
      <c r="HW91" s="242"/>
      <c r="HX91" s="242"/>
      <c r="HY91" s="242"/>
      <c r="HZ91" s="242"/>
      <c r="IA91" s="242"/>
      <c r="IB91" s="242"/>
      <c r="IC91" s="242"/>
      <c r="ID91" s="242"/>
      <c r="IE91" s="242"/>
      <c r="IF91" s="242"/>
      <c r="IG91" s="242"/>
      <c r="IH91" s="242"/>
      <c r="II91" s="242"/>
      <c r="IJ91" s="242"/>
      <c r="IK91" s="242"/>
      <c r="IL91" s="242"/>
      <c r="IM91" s="242"/>
      <c r="IN91" s="242"/>
      <c r="IO91" s="242"/>
      <c r="IP91" s="242"/>
      <c r="IQ91" s="242"/>
      <c r="IR91" s="242"/>
      <c r="IS91" s="242"/>
      <c r="IT91" s="242"/>
    </row>
    <row r="92" spans="1:255" s="305" customFormat="1" ht="15.6">
      <c r="A92" s="98"/>
      <c r="B92" s="245"/>
      <c r="C92" s="98"/>
      <c r="D92" s="98" t="s">
        <v>539</v>
      </c>
      <c r="E92" s="99">
        <v>0.28000000000000003</v>
      </c>
      <c r="F92" s="98">
        <v>0.28000000000000003</v>
      </c>
      <c r="G92" s="100"/>
      <c r="H92" s="99">
        <v>0.27</v>
      </c>
      <c r="I92" s="100"/>
      <c r="J92" s="99">
        <v>0.26</v>
      </c>
      <c r="K92" s="241"/>
      <c r="L92" s="99">
        <v>0.25</v>
      </c>
      <c r="M92" s="241"/>
      <c r="N92" s="99">
        <v>0.24</v>
      </c>
      <c r="O92" s="241"/>
      <c r="P92" s="99"/>
      <c r="Q92" s="304"/>
      <c r="R92" s="98"/>
      <c r="S92" s="98"/>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c r="CX92" s="242"/>
      <c r="CY92" s="242"/>
      <c r="CZ92" s="242"/>
      <c r="DA92" s="242"/>
      <c r="DB92" s="242"/>
      <c r="DC92" s="242"/>
      <c r="DD92" s="242"/>
      <c r="DE92" s="242"/>
      <c r="DF92" s="242"/>
      <c r="DG92" s="242"/>
      <c r="DH92" s="242"/>
      <c r="DI92" s="242"/>
      <c r="DJ92" s="242"/>
      <c r="DK92" s="242"/>
      <c r="DL92" s="242"/>
      <c r="DM92" s="242"/>
      <c r="DN92" s="242"/>
      <c r="DO92" s="242"/>
      <c r="DP92" s="242"/>
      <c r="DQ92" s="242"/>
      <c r="DR92" s="242"/>
      <c r="DS92" s="242"/>
      <c r="DT92" s="242"/>
      <c r="DU92" s="242"/>
      <c r="DV92" s="242"/>
      <c r="DW92" s="242"/>
      <c r="DX92" s="242"/>
      <c r="DY92" s="242"/>
      <c r="DZ92" s="242"/>
      <c r="EA92" s="242"/>
      <c r="EB92" s="242"/>
      <c r="EC92" s="242"/>
      <c r="ED92" s="242"/>
      <c r="EE92" s="242"/>
      <c r="EF92" s="242"/>
      <c r="EG92" s="242"/>
      <c r="EH92" s="242"/>
      <c r="EI92" s="242"/>
      <c r="EJ92" s="242"/>
      <c r="EK92" s="242"/>
      <c r="EL92" s="242"/>
      <c r="EM92" s="242"/>
      <c r="EN92" s="242"/>
      <c r="EO92" s="242"/>
      <c r="EP92" s="242"/>
      <c r="EQ92" s="242"/>
      <c r="ER92" s="242"/>
      <c r="ES92" s="242"/>
      <c r="ET92" s="242"/>
      <c r="EU92" s="242"/>
      <c r="EV92" s="242"/>
      <c r="EW92" s="242"/>
      <c r="EX92" s="242"/>
      <c r="EY92" s="242"/>
      <c r="EZ92" s="242"/>
      <c r="FA92" s="242"/>
      <c r="FB92" s="242"/>
      <c r="FC92" s="242"/>
      <c r="FD92" s="242"/>
      <c r="FE92" s="242"/>
      <c r="FF92" s="242"/>
      <c r="FG92" s="242"/>
      <c r="FH92" s="242"/>
      <c r="FI92" s="242"/>
      <c r="FJ92" s="242"/>
      <c r="FK92" s="242"/>
      <c r="FL92" s="242"/>
      <c r="FM92" s="242"/>
      <c r="FN92" s="242"/>
      <c r="FO92" s="242"/>
      <c r="FP92" s="242"/>
      <c r="FQ92" s="242"/>
      <c r="FR92" s="242"/>
      <c r="FS92" s="242"/>
      <c r="FT92" s="242"/>
      <c r="FU92" s="242"/>
      <c r="FV92" s="242"/>
      <c r="FW92" s="242"/>
      <c r="FX92" s="242"/>
      <c r="FY92" s="242"/>
      <c r="FZ92" s="242"/>
      <c r="GA92" s="242"/>
      <c r="GB92" s="242"/>
      <c r="GC92" s="242"/>
      <c r="GD92" s="242"/>
      <c r="GE92" s="242"/>
      <c r="GF92" s="242"/>
      <c r="GG92" s="242"/>
      <c r="GH92" s="242"/>
      <c r="GI92" s="242"/>
      <c r="GJ92" s="242"/>
      <c r="GK92" s="242"/>
      <c r="GL92" s="242"/>
      <c r="GM92" s="242"/>
      <c r="GN92" s="242"/>
      <c r="GO92" s="242"/>
      <c r="GP92" s="242"/>
      <c r="GQ92" s="242"/>
      <c r="GR92" s="242"/>
      <c r="GS92" s="242"/>
      <c r="GT92" s="242"/>
      <c r="GU92" s="242"/>
      <c r="GV92" s="242"/>
      <c r="GW92" s="242"/>
      <c r="GX92" s="242"/>
      <c r="GY92" s="242"/>
      <c r="GZ92" s="242"/>
      <c r="HA92" s="242"/>
      <c r="HB92" s="242"/>
      <c r="HC92" s="242"/>
      <c r="HD92" s="242"/>
      <c r="HE92" s="242"/>
      <c r="HF92" s="242"/>
      <c r="HG92" s="242"/>
      <c r="HH92" s="242"/>
      <c r="HI92" s="242"/>
      <c r="HJ92" s="242"/>
      <c r="HK92" s="242"/>
      <c r="HL92" s="242"/>
      <c r="HM92" s="242"/>
      <c r="HN92" s="242"/>
      <c r="HO92" s="242"/>
      <c r="HP92" s="242"/>
      <c r="HQ92" s="242"/>
      <c r="HR92" s="242"/>
      <c r="HS92" s="242"/>
      <c r="HT92" s="242"/>
      <c r="HU92" s="242"/>
      <c r="HV92" s="242"/>
      <c r="HW92" s="242"/>
      <c r="HX92" s="242"/>
      <c r="HY92" s="242"/>
      <c r="HZ92" s="242"/>
      <c r="IA92" s="242"/>
      <c r="IB92" s="242"/>
      <c r="IC92" s="242"/>
      <c r="ID92" s="242"/>
      <c r="IE92" s="242"/>
      <c r="IF92" s="242"/>
      <c r="IG92" s="242"/>
      <c r="IH92" s="242"/>
      <c r="II92" s="242"/>
      <c r="IJ92" s="242"/>
      <c r="IK92" s="242"/>
      <c r="IL92" s="242"/>
      <c r="IM92" s="242"/>
      <c r="IN92" s="242"/>
      <c r="IO92" s="242"/>
      <c r="IP92" s="242"/>
      <c r="IQ92" s="242"/>
      <c r="IR92" s="242"/>
      <c r="IS92" s="242"/>
      <c r="IT92" s="242"/>
    </row>
    <row r="93" spans="1:255" s="305" customFormat="1" ht="74.400000000000006" customHeight="1">
      <c r="A93" s="98"/>
      <c r="B93" s="245" t="s">
        <v>552</v>
      </c>
      <c r="C93" s="98"/>
      <c r="D93" s="98" t="s">
        <v>553</v>
      </c>
      <c r="E93" s="99">
        <v>0.05</v>
      </c>
      <c r="F93" s="98">
        <v>0.05</v>
      </c>
      <c r="G93" s="100"/>
      <c r="H93" s="99">
        <v>7.0000000000000007E-2</v>
      </c>
      <c r="I93" s="100"/>
      <c r="J93" s="331">
        <v>0.1</v>
      </c>
      <c r="K93" s="241"/>
      <c r="L93" s="99">
        <v>0.12</v>
      </c>
      <c r="M93" s="241"/>
      <c r="N93" s="99">
        <v>0.15</v>
      </c>
      <c r="O93" s="241"/>
      <c r="P93" s="99"/>
      <c r="Q93" s="304"/>
      <c r="R93" s="98"/>
      <c r="S93" s="98"/>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row>
    <row r="94" spans="1:255" s="336" customFormat="1" ht="56.4" customHeight="1">
      <c r="A94" s="246"/>
      <c r="B94" s="332"/>
      <c r="C94" s="333" t="s">
        <v>190</v>
      </c>
      <c r="D94" s="333" t="s">
        <v>191</v>
      </c>
      <c r="E94" s="334">
        <v>0.11650000000000001</v>
      </c>
      <c r="F94" s="246" t="s">
        <v>192</v>
      </c>
      <c r="G94" s="335"/>
      <c r="H94" s="247" t="s">
        <v>193</v>
      </c>
      <c r="I94" s="335">
        <f>SUM(I95:I97)</f>
        <v>1900000000</v>
      </c>
      <c r="J94" s="247" t="s">
        <v>193</v>
      </c>
      <c r="K94" s="243">
        <f>SUM(K95:K97)</f>
        <v>2000000000</v>
      </c>
      <c r="L94" s="247" t="s">
        <v>193</v>
      </c>
      <c r="M94" s="243">
        <f>SUM(M95:M97)</f>
        <v>2100000000</v>
      </c>
      <c r="N94" s="247" t="s">
        <v>193</v>
      </c>
      <c r="O94" s="243">
        <f>SUM(O95:O97)</f>
        <v>2200000000</v>
      </c>
      <c r="P94" s="247"/>
      <c r="Q94" s="304">
        <f>G94+I94+K94+M94+O94</f>
        <v>8200000000</v>
      </c>
      <c r="R94" s="246"/>
      <c r="S94" s="246"/>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c r="CK94" s="248"/>
      <c r="CL94" s="248"/>
      <c r="CM94" s="248"/>
      <c r="CN94" s="248"/>
      <c r="CO94" s="248"/>
      <c r="CP94" s="248"/>
      <c r="CQ94" s="248"/>
      <c r="CR94" s="248"/>
      <c r="CS94" s="248"/>
      <c r="CT94" s="248"/>
      <c r="CU94" s="248"/>
      <c r="CV94" s="248"/>
      <c r="CW94" s="248"/>
      <c r="CX94" s="248"/>
      <c r="CY94" s="248"/>
      <c r="CZ94" s="248"/>
      <c r="DA94" s="248"/>
      <c r="DB94" s="248"/>
      <c r="DC94" s="248"/>
      <c r="DD94" s="248"/>
      <c r="DE94" s="248"/>
      <c r="DF94" s="248"/>
      <c r="DG94" s="248"/>
      <c r="DH94" s="248"/>
      <c r="DI94" s="248"/>
      <c r="DJ94" s="248"/>
      <c r="DK94" s="248"/>
      <c r="DL94" s="248"/>
      <c r="DM94" s="248"/>
      <c r="DN94" s="248"/>
      <c r="DO94" s="248"/>
      <c r="DP94" s="248"/>
      <c r="DQ94" s="248"/>
      <c r="DR94" s="248"/>
      <c r="DS94" s="248"/>
      <c r="DT94" s="248"/>
      <c r="DU94" s="248"/>
      <c r="DV94" s="248"/>
      <c r="DW94" s="248"/>
      <c r="DX94" s="248"/>
      <c r="DY94" s="248"/>
      <c r="DZ94" s="248"/>
      <c r="EA94" s="248"/>
      <c r="EB94" s="248"/>
      <c r="EC94" s="248"/>
      <c r="ED94" s="248"/>
      <c r="EE94" s="248"/>
      <c r="EF94" s="248"/>
      <c r="EG94" s="248"/>
      <c r="EH94" s="248"/>
      <c r="EI94" s="248"/>
      <c r="EJ94" s="248"/>
      <c r="EK94" s="248"/>
      <c r="EL94" s="248"/>
      <c r="EM94" s="248"/>
      <c r="EN94" s="248"/>
      <c r="EO94" s="248"/>
      <c r="EP94" s="248"/>
      <c r="EQ94" s="248"/>
      <c r="ER94" s="248"/>
      <c r="ES94" s="248"/>
      <c r="ET94" s="248"/>
      <c r="EU94" s="248"/>
      <c r="EV94" s="248"/>
      <c r="EW94" s="248"/>
      <c r="EX94" s="248"/>
      <c r="EY94" s="248"/>
      <c r="EZ94" s="248"/>
      <c r="FA94" s="248"/>
      <c r="FB94" s="248"/>
      <c r="FC94" s="248"/>
      <c r="FD94" s="248"/>
      <c r="FE94" s="248"/>
      <c r="FF94" s="248"/>
      <c r="FG94" s="248"/>
      <c r="FH94" s="248"/>
      <c r="FI94" s="248"/>
      <c r="FJ94" s="248"/>
      <c r="FK94" s="248"/>
      <c r="FL94" s="248"/>
      <c r="FM94" s="248"/>
      <c r="FN94" s="248"/>
      <c r="FO94" s="248"/>
      <c r="FP94" s="248"/>
      <c r="FQ94" s="248"/>
      <c r="FR94" s="248"/>
      <c r="FS94" s="248"/>
      <c r="FT94" s="248"/>
      <c r="FU94" s="248"/>
      <c r="FV94" s="248"/>
      <c r="FW94" s="248"/>
      <c r="FX94" s="248"/>
      <c r="FY94" s="248"/>
      <c r="FZ94" s="248"/>
      <c r="GA94" s="248"/>
      <c r="GB94" s="248"/>
      <c r="GC94" s="248"/>
      <c r="GD94" s="248"/>
      <c r="GE94" s="248"/>
      <c r="GF94" s="248"/>
      <c r="GG94" s="248"/>
      <c r="GH94" s="248"/>
      <c r="GI94" s="248"/>
      <c r="GJ94" s="248"/>
      <c r="GK94" s="248"/>
      <c r="GL94" s="248"/>
      <c r="GM94" s="248"/>
      <c r="GN94" s="248"/>
      <c r="GO94" s="248"/>
      <c r="GP94" s="248"/>
      <c r="GQ94" s="248"/>
      <c r="GR94" s="248"/>
      <c r="GS94" s="248"/>
      <c r="GT94" s="248"/>
      <c r="GU94" s="248"/>
      <c r="GV94" s="248"/>
      <c r="GW94" s="248"/>
      <c r="GX94" s="248"/>
      <c r="GY94" s="248"/>
      <c r="GZ94" s="248"/>
      <c r="HA94" s="248"/>
      <c r="HB94" s="248"/>
      <c r="HC94" s="248"/>
      <c r="HD94" s="248"/>
      <c r="HE94" s="248"/>
      <c r="HF94" s="248"/>
      <c r="HG94" s="248"/>
      <c r="HH94" s="248"/>
      <c r="HI94" s="248"/>
      <c r="HJ94" s="248"/>
      <c r="HK94" s="248"/>
      <c r="HL94" s="248"/>
      <c r="HM94" s="248"/>
      <c r="HN94" s="248"/>
      <c r="HO94" s="248"/>
      <c r="HP94" s="248"/>
      <c r="HQ94" s="248"/>
      <c r="HR94" s="248"/>
      <c r="HS94" s="248"/>
      <c r="HT94" s="248"/>
      <c r="HU94" s="248"/>
      <c r="HV94" s="248"/>
      <c r="HW94" s="248"/>
      <c r="HX94" s="248"/>
      <c r="HY94" s="248"/>
      <c r="HZ94" s="248"/>
      <c r="IA94" s="248"/>
      <c r="IB94" s="248"/>
      <c r="IC94" s="248"/>
      <c r="ID94" s="248"/>
      <c r="IE94" s="248"/>
      <c r="IF94" s="248"/>
      <c r="IG94" s="248"/>
      <c r="IH94" s="248"/>
      <c r="II94" s="248"/>
      <c r="IJ94" s="248"/>
      <c r="IK94" s="248"/>
      <c r="IL94" s="248"/>
      <c r="IM94" s="248"/>
      <c r="IN94" s="248"/>
      <c r="IO94" s="248"/>
      <c r="IP94" s="248"/>
      <c r="IQ94" s="248"/>
      <c r="IR94" s="248"/>
      <c r="IS94" s="248"/>
      <c r="IT94" s="248"/>
    </row>
    <row r="95" spans="1:255" s="336" customFormat="1" ht="67.2" customHeight="1">
      <c r="A95" s="246"/>
      <c r="B95" s="332"/>
      <c r="C95" s="246"/>
      <c r="D95" s="333" t="s">
        <v>194</v>
      </c>
      <c r="E95" s="247"/>
      <c r="F95" s="246"/>
      <c r="G95" s="335"/>
      <c r="H95" s="247" t="s">
        <v>195</v>
      </c>
      <c r="I95" s="335"/>
      <c r="J95" s="247" t="s">
        <v>196</v>
      </c>
      <c r="K95" s="243"/>
      <c r="L95" s="247" t="s">
        <v>197</v>
      </c>
      <c r="M95" s="243"/>
      <c r="N95" s="247" t="s">
        <v>197</v>
      </c>
      <c r="O95" s="243"/>
      <c r="P95" s="247"/>
      <c r="Q95" s="304">
        <f t="shared" si="2"/>
        <v>0</v>
      </c>
      <c r="R95" s="246"/>
      <c r="S95" s="246"/>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c r="CK95" s="248"/>
      <c r="CL95" s="248"/>
      <c r="CM95" s="248"/>
      <c r="CN95" s="248"/>
      <c r="CO95" s="248"/>
      <c r="CP95" s="248"/>
      <c r="CQ95" s="248"/>
      <c r="CR95" s="248"/>
      <c r="CS95" s="248"/>
      <c r="CT95" s="248"/>
      <c r="CU95" s="248"/>
      <c r="CV95" s="248"/>
      <c r="CW95" s="248"/>
      <c r="CX95" s="248"/>
      <c r="CY95" s="248"/>
      <c r="CZ95" s="248"/>
      <c r="DA95" s="248"/>
      <c r="DB95" s="248"/>
      <c r="DC95" s="248"/>
      <c r="DD95" s="248"/>
      <c r="DE95" s="248"/>
      <c r="DF95" s="248"/>
      <c r="DG95" s="248"/>
      <c r="DH95" s="248"/>
      <c r="DI95" s="248"/>
      <c r="DJ95" s="248"/>
      <c r="DK95" s="248"/>
      <c r="DL95" s="248"/>
      <c r="DM95" s="248"/>
      <c r="DN95" s="248"/>
      <c r="DO95" s="248"/>
      <c r="DP95" s="248"/>
      <c r="DQ95" s="248"/>
      <c r="DR95" s="248"/>
      <c r="DS95" s="248"/>
      <c r="DT95" s="248"/>
      <c r="DU95" s="248"/>
      <c r="DV95" s="248"/>
      <c r="DW95" s="248"/>
      <c r="DX95" s="248"/>
      <c r="DY95" s="248"/>
      <c r="DZ95" s="248"/>
      <c r="EA95" s="248"/>
      <c r="EB95" s="248"/>
      <c r="EC95" s="248"/>
      <c r="ED95" s="248"/>
      <c r="EE95" s="248"/>
      <c r="EF95" s="248"/>
      <c r="EG95" s="248"/>
      <c r="EH95" s="248"/>
      <c r="EI95" s="248"/>
      <c r="EJ95" s="248"/>
      <c r="EK95" s="248"/>
      <c r="EL95" s="248"/>
      <c r="EM95" s="248"/>
      <c r="EN95" s="248"/>
      <c r="EO95" s="248"/>
      <c r="EP95" s="248"/>
      <c r="EQ95" s="248"/>
      <c r="ER95" s="248"/>
      <c r="ES95" s="248"/>
      <c r="ET95" s="248"/>
      <c r="EU95" s="248"/>
      <c r="EV95" s="248"/>
      <c r="EW95" s="248"/>
      <c r="EX95" s="248"/>
      <c r="EY95" s="248"/>
      <c r="EZ95" s="248"/>
      <c r="FA95" s="248"/>
      <c r="FB95" s="248"/>
      <c r="FC95" s="248"/>
      <c r="FD95" s="248"/>
      <c r="FE95" s="248"/>
      <c r="FF95" s="248"/>
      <c r="FG95" s="248"/>
      <c r="FH95" s="248"/>
      <c r="FI95" s="248"/>
      <c r="FJ95" s="248"/>
      <c r="FK95" s="248"/>
      <c r="FL95" s="248"/>
      <c r="FM95" s="248"/>
      <c r="FN95" s="248"/>
      <c r="FO95" s="248"/>
      <c r="FP95" s="248"/>
      <c r="FQ95" s="248"/>
      <c r="FR95" s="248"/>
      <c r="FS95" s="248"/>
      <c r="FT95" s="248"/>
      <c r="FU95" s="248"/>
      <c r="FV95" s="248"/>
      <c r="FW95" s="248"/>
      <c r="FX95" s="248"/>
      <c r="FY95" s="248"/>
      <c r="FZ95" s="248"/>
      <c r="GA95" s="248"/>
      <c r="GB95" s="248"/>
      <c r="GC95" s="248"/>
      <c r="GD95" s="248"/>
      <c r="GE95" s="248"/>
      <c r="GF95" s="248"/>
      <c r="GG95" s="248"/>
      <c r="GH95" s="248"/>
      <c r="GI95" s="248"/>
      <c r="GJ95" s="248"/>
      <c r="GK95" s="248"/>
      <c r="GL95" s="248"/>
      <c r="GM95" s="248"/>
      <c r="GN95" s="248"/>
      <c r="GO95" s="248"/>
      <c r="GP95" s="248"/>
      <c r="GQ95" s="248"/>
      <c r="GR95" s="248"/>
      <c r="GS95" s="248"/>
      <c r="GT95" s="248"/>
      <c r="GU95" s="248"/>
      <c r="GV95" s="248"/>
      <c r="GW95" s="248"/>
      <c r="GX95" s="248"/>
      <c r="GY95" s="248"/>
      <c r="GZ95" s="248"/>
      <c r="HA95" s="248"/>
      <c r="HB95" s="248"/>
      <c r="HC95" s="248"/>
      <c r="HD95" s="248"/>
      <c r="HE95" s="248"/>
      <c r="HF95" s="248"/>
      <c r="HG95" s="248"/>
      <c r="HH95" s="248"/>
      <c r="HI95" s="248"/>
      <c r="HJ95" s="248"/>
      <c r="HK95" s="248"/>
      <c r="HL95" s="248"/>
      <c r="HM95" s="248"/>
      <c r="HN95" s="248"/>
      <c r="HO95" s="248"/>
      <c r="HP95" s="248"/>
      <c r="HQ95" s="248"/>
      <c r="HR95" s="248"/>
      <c r="HS95" s="248"/>
      <c r="HT95" s="248"/>
      <c r="HU95" s="248"/>
      <c r="HV95" s="248"/>
      <c r="HW95" s="248"/>
      <c r="HX95" s="248"/>
      <c r="HY95" s="248"/>
      <c r="HZ95" s="248"/>
      <c r="IA95" s="248"/>
      <c r="IB95" s="248"/>
      <c r="IC95" s="248"/>
      <c r="ID95" s="248"/>
      <c r="IE95" s="248"/>
      <c r="IF95" s="248"/>
      <c r="IG95" s="248"/>
      <c r="IH95" s="248"/>
      <c r="II95" s="248"/>
      <c r="IJ95" s="248"/>
      <c r="IK95" s="248"/>
      <c r="IL95" s="248"/>
      <c r="IM95" s="248"/>
      <c r="IN95" s="248"/>
      <c r="IO95" s="248"/>
      <c r="IP95" s="248"/>
      <c r="IQ95" s="248"/>
      <c r="IR95" s="248"/>
      <c r="IS95" s="248"/>
      <c r="IT95" s="248"/>
    </row>
    <row r="96" spans="1:255" s="305" customFormat="1" ht="61.8" customHeight="1">
      <c r="A96" s="98"/>
      <c r="B96" s="245"/>
      <c r="C96" s="244" t="s">
        <v>198</v>
      </c>
      <c r="D96" s="244" t="s">
        <v>559</v>
      </c>
      <c r="E96" s="249" t="s">
        <v>209</v>
      </c>
      <c r="F96" s="249" t="s">
        <v>209</v>
      </c>
      <c r="G96" s="100"/>
      <c r="H96" s="99" t="s">
        <v>199</v>
      </c>
      <c r="I96" s="100">
        <v>700000000</v>
      </c>
      <c r="J96" s="99" t="s">
        <v>200</v>
      </c>
      <c r="K96" s="241">
        <v>800000000</v>
      </c>
      <c r="L96" s="99" t="s">
        <v>201</v>
      </c>
      <c r="M96" s="241">
        <v>900000000</v>
      </c>
      <c r="N96" s="99" t="s">
        <v>202</v>
      </c>
      <c r="O96" s="241">
        <v>1000000000</v>
      </c>
      <c r="P96" s="99"/>
      <c r="Q96" s="304">
        <f t="shared" si="2"/>
        <v>3400000000</v>
      </c>
      <c r="R96" s="98"/>
      <c r="S96" s="98"/>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c r="EI96" s="242"/>
      <c r="EJ96" s="242"/>
      <c r="EK96" s="242"/>
      <c r="EL96" s="242"/>
      <c r="EM96" s="242"/>
      <c r="EN96" s="242"/>
      <c r="EO96" s="242"/>
      <c r="EP96" s="242"/>
      <c r="EQ96" s="242"/>
      <c r="ER96" s="242"/>
      <c r="ES96" s="242"/>
      <c r="ET96" s="242"/>
      <c r="EU96" s="242"/>
      <c r="EV96" s="242"/>
      <c r="EW96" s="242"/>
      <c r="EX96" s="242"/>
      <c r="EY96" s="242"/>
      <c r="EZ96" s="242"/>
      <c r="FA96" s="242"/>
      <c r="FB96" s="242"/>
      <c r="FC96" s="242"/>
      <c r="FD96" s="242"/>
      <c r="FE96" s="242"/>
      <c r="FF96" s="242"/>
      <c r="FG96" s="242"/>
      <c r="FH96" s="242"/>
      <c r="FI96" s="242"/>
      <c r="FJ96" s="242"/>
      <c r="FK96" s="242"/>
      <c r="FL96" s="242"/>
      <c r="FM96" s="242"/>
      <c r="FN96" s="242"/>
      <c r="FO96" s="242"/>
      <c r="FP96" s="242"/>
      <c r="FQ96" s="242"/>
      <c r="FR96" s="242"/>
      <c r="FS96" s="242"/>
      <c r="FT96" s="242"/>
      <c r="FU96" s="242"/>
      <c r="FV96" s="242"/>
      <c r="FW96" s="242"/>
      <c r="FX96" s="242"/>
      <c r="FY96" s="242"/>
      <c r="FZ96" s="242"/>
      <c r="GA96" s="242"/>
      <c r="GB96" s="242"/>
      <c r="GC96" s="242"/>
      <c r="GD96" s="242"/>
      <c r="GE96" s="242"/>
      <c r="GF96" s="242"/>
      <c r="GG96" s="242"/>
      <c r="GH96" s="242"/>
      <c r="GI96" s="242"/>
      <c r="GJ96" s="242"/>
      <c r="GK96" s="242"/>
      <c r="GL96" s="242"/>
      <c r="GM96" s="242"/>
      <c r="GN96" s="242"/>
      <c r="GO96" s="242"/>
      <c r="GP96" s="242"/>
      <c r="GQ96" s="242"/>
      <c r="GR96" s="242"/>
      <c r="GS96" s="242"/>
      <c r="GT96" s="242"/>
      <c r="GU96" s="242"/>
      <c r="GV96" s="242"/>
      <c r="GW96" s="242"/>
      <c r="GX96" s="242"/>
      <c r="GY96" s="242"/>
      <c r="GZ96" s="242"/>
      <c r="HA96" s="242"/>
      <c r="HB96" s="242"/>
      <c r="HC96" s="242"/>
      <c r="HD96" s="242"/>
      <c r="HE96" s="242"/>
      <c r="HF96" s="242"/>
      <c r="HG96" s="242"/>
      <c r="HH96" s="242"/>
      <c r="HI96" s="242"/>
      <c r="HJ96" s="242"/>
      <c r="HK96" s="242"/>
      <c r="HL96" s="242"/>
      <c r="HM96" s="242"/>
      <c r="HN96" s="242"/>
      <c r="HO96" s="242"/>
      <c r="HP96" s="242"/>
      <c r="HQ96" s="242"/>
      <c r="HR96" s="242"/>
      <c r="HS96" s="242"/>
      <c r="HT96" s="242"/>
      <c r="HU96" s="242"/>
      <c r="HV96" s="242"/>
      <c r="HW96" s="242"/>
      <c r="HX96" s="242"/>
      <c r="HY96" s="242"/>
      <c r="HZ96" s="242"/>
      <c r="IA96" s="242"/>
      <c r="IB96" s="242"/>
      <c r="IC96" s="242"/>
      <c r="ID96" s="242"/>
      <c r="IE96" s="242"/>
      <c r="IF96" s="242"/>
      <c r="IG96" s="242"/>
      <c r="IH96" s="242"/>
      <c r="II96" s="242"/>
      <c r="IJ96" s="242"/>
      <c r="IK96" s="242"/>
      <c r="IL96" s="242"/>
      <c r="IM96" s="242"/>
      <c r="IN96" s="242"/>
      <c r="IO96" s="242"/>
      <c r="IP96" s="242"/>
      <c r="IQ96" s="242"/>
      <c r="IR96" s="242"/>
      <c r="IS96" s="242"/>
      <c r="IT96" s="242"/>
    </row>
    <row r="97" spans="1:255" s="305" customFormat="1" ht="57.6" customHeight="1">
      <c r="A97" s="98"/>
      <c r="B97" s="245"/>
      <c r="C97" s="244" t="s">
        <v>560</v>
      </c>
      <c r="D97" s="244" t="s">
        <v>561</v>
      </c>
      <c r="E97" s="249" t="s">
        <v>209</v>
      </c>
      <c r="F97" s="249" t="s">
        <v>209</v>
      </c>
      <c r="G97" s="100"/>
      <c r="H97" s="99" t="s">
        <v>203</v>
      </c>
      <c r="I97" s="100">
        <v>1200000000</v>
      </c>
      <c r="J97" s="99" t="s">
        <v>203</v>
      </c>
      <c r="K97" s="241">
        <v>1200000000</v>
      </c>
      <c r="L97" s="99" t="s">
        <v>203</v>
      </c>
      <c r="M97" s="241">
        <v>1200000000</v>
      </c>
      <c r="N97" s="99" t="s">
        <v>203</v>
      </c>
      <c r="O97" s="241">
        <v>1200000000</v>
      </c>
      <c r="P97" s="99"/>
      <c r="Q97" s="304">
        <f t="shared" si="2"/>
        <v>4800000000</v>
      </c>
      <c r="R97" s="98"/>
      <c r="S97" s="98"/>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42"/>
      <c r="ET97" s="242"/>
      <c r="EU97" s="242"/>
      <c r="EV97" s="242"/>
      <c r="EW97" s="242"/>
      <c r="EX97" s="242"/>
      <c r="EY97" s="242"/>
      <c r="EZ97" s="242"/>
      <c r="FA97" s="242"/>
      <c r="FB97" s="242"/>
      <c r="FC97" s="242"/>
      <c r="FD97" s="242"/>
      <c r="FE97" s="242"/>
      <c r="FF97" s="242"/>
      <c r="FG97" s="242"/>
      <c r="FH97" s="242"/>
      <c r="FI97" s="242"/>
      <c r="FJ97" s="242"/>
      <c r="FK97" s="242"/>
      <c r="FL97" s="242"/>
      <c r="FM97" s="242"/>
      <c r="FN97" s="242"/>
      <c r="FO97" s="242"/>
      <c r="FP97" s="242"/>
      <c r="FQ97" s="242"/>
      <c r="FR97" s="242"/>
      <c r="FS97" s="242"/>
      <c r="FT97" s="242"/>
      <c r="FU97" s="242"/>
      <c r="FV97" s="242"/>
      <c r="FW97" s="242"/>
      <c r="FX97" s="242"/>
      <c r="FY97" s="242"/>
      <c r="FZ97" s="242"/>
      <c r="GA97" s="242"/>
      <c r="GB97" s="242"/>
      <c r="GC97" s="242"/>
      <c r="GD97" s="242"/>
      <c r="GE97" s="242"/>
      <c r="GF97" s="242"/>
      <c r="GG97" s="242"/>
      <c r="GH97" s="242"/>
      <c r="GI97" s="242"/>
      <c r="GJ97" s="242"/>
      <c r="GK97" s="242"/>
      <c r="GL97" s="242"/>
      <c r="GM97" s="242"/>
      <c r="GN97" s="242"/>
      <c r="GO97" s="242"/>
      <c r="GP97" s="242"/>
      <c r="GQ97" s="242"/>
      <c r="GR97" s="242"/>
      <c r="GS97" s="242"/>
      <c r="GT97" s="242"/>
      <c r="GU97" s="242"/>
      <c r="GV97" s="242"/>
      <c r="GW97" s="242"/>
      <c r="GX97" s="242"/>
      <c r="GY97" s="242"/>
      <c r="GZ97" s="242"/>
      <c r="HA97" s="242"/>
      <c r="HB97" s="242"/>
      <c r="HC97" s="242"/>
      <c r="HD97" s="242"/>
      <c r="HE97" s="242"/>
      <c r="HF97" s="242"/>
      <c r="HG97" s="242"/>
      <c r="HH97" s="242"/>
      <c r="HI97" s="242"/>
      <c r="HJ97" s="242"/>
      <c r="HK97" s="242"/>
      <c r="HL97" s="242"/>
      <c r="HM97" s="242"/>
      <c r="HN97" s="242"/>
      <c r="HO97" s="242"/>
      <c r="HP97" s="242"/>
      <c r="HQ97" s="242"/>
      <c r="HR97" s="242"/>
      <c r="HS97" s="242"/>
      <c r="HT97" s="242"/>
      <c r="HU97" s="242"/>
      <c r="HV97" s="242"/>
      <c r="HW97" s="242"/>
      <c r="HX97" s="242"/>
      <c r="HY97" s="242"/>
      <c r="HZ97" s="242"/>
      <c r="IA97" s="242"/>
      <c r="IB97" s="242"/>
      <c r="IC97" s="242"/>
      <c r="ID97" s="242"/>
      <c r="IE97" s="242"/>
      <c r="IF97" s="242"/>
      <c r="IG97" s="242"/>
      <c r="IH97" s="242"/>
      <c r="II97" s="242"/>
      <c r="IJ97" s="242"/>
      <c r="IK97" s="242"/>
      <c r="IL97" s="242"/>
      <c r="IM97" s="242"/>
      <c r="IN97" s="242"/>
      <c r="IO97" s="242"/>
      <c r="IP97" s="242"/>
      <c r="IQ97" s="242"/>
      <c r="IR97" s="242"/>
      <c r="IS97" s="242"/>
      <c r="IT97" s="242"/>
    </row>
    <row r="98" spans="1:255" s="264" customFormat="1" ht="15.6">
      <c r="A98" s="86"/>
      <c r="B98" s="77"/>
      <c r="C98" s="72"/>
      <c r="D98" s="86"/>
      <c r="E98" s="78"/>
      <c r="F98" s="72"/>
      <c r="G98" s="76"/>
      <c r="H98" s="78"/>
      <c r="I98" s="79"/>
      <c r="J98" s="78"/>
      <c r="K98" s="80"/>
      <c r="L98" s="78"/>
      <c r="M98" s="80"/>
      <c r="N98" s="78"/>
      <c r="O98" s="80"/>
      <c r="P98" s="74"/>
      <c r="Q98" s="307">
        <f t="shared" si="2"/>
        <v>0</v>
      </c>
      <c r="R98" s="72"/>
      <c r="S98" s="72"/>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row>
    <row r="99" spans="1:255" s="312" customFormat="1" ht="31.2">
      <c r="A99" s="85"/>
      <c r="B99" s="85"/>
      <c r="C99" s="85" t="s">
        <v>204</v>
      </c>
      <c r="D99" s="85" t="s">
        <v>205</v>
      </c>
      <c r="E99" s="294">
        <v>0.96950000000000003</v>
      </c>
      <c r="F99" s="295">
        <v>0.9778</v>
      </c>
      <c r="G99" s="296">
        <f>SUBTOTAL(9,G100:G113)</f>
        <v>4698175000</v>
      </c>
      <c r="H99" s="295">
        <v>0.98609999999999998</v>
      </c>
      <c r="I99" s="298">
        <f>SUBTOTAL(9,I100:I113)</f>
        <v>6723992500</v>
      </c>
      <c r="J99" s="295">
        <v>0.99439999999999995</v>
      </c>
      <c r="K99" s="299">
        <f>SUBTOTAL(9,K100:K113)</f>
        <v>7062515750</v>
      </c>
      <c r="L99" s="295">
        <v>1.0026999999999999</v>
      </c>
      <c r="M99" s="299">
        <f>SUBTOTAL(9,M100:M113)</f>
        <v>7242900925</v>
      </c>
      <c r="N99" s="295">
        <v>1.0109999999999999</v>
      </c>
      <c r="O99" s="299">
        <f>SUBTOTAL(9,O100:O113)</f>
        <v>7499891018</v>
      </c>
      <c r="P99" s="303"/>
      <c r="Q99" s="308">
        <f>G99+I99+K99+M99+O99</f>
        <v>33227475193</v>
      </c>
      <c r="R99" s="85"/>
      <c r="S99" s="85"/>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c r="EO99" s="92"/>
      <c r="EP99" s="92"/>
      <c r="EQ99" s="92"/>
      <c r="ER99" s="92"/>
      <c r="ES99" s="92"/>
      <c r="ET99" s="92"/>
      <c r="EU99" s="92"/>
      <c r="EV99" s="92"/>
      <c r="EW99" s="92"/>
      <c r="EX99" s="92"/>
      <c r="EY99" s="92"/>
      <c r="EZ99" s="92"/>
      <c r="FA99" s="92"/>
      <c r="FB99" s="92"/>
      <c r="FC99" s="92"/>
      <c r="FD99" s="92"/>
      <c r="FE99" s="92"/>
      <c r="FF99" s="92"/>
      <c r="FG99" s="92"/>
      <c r="FH99" s="92"/>
      <c r="FI99" s="92"/>
      <c r="FJ99" s="92"/>
      <c r="FK99" s="92"/>
      <c r="FL99" s="92"/>
      <c r="FM99" s="92"/>
      <c r="FN99" s="92"/>
      <c r="FO99" s="92"/>
      <c r="FP99" s="92"/>
      <c r="FQ99" s="92"/>
      <c r="FR99" s="92"/>
      <c r="FS99" s="92"/>
      <c r="FT99" s="92"/>
      <c r="FU99" s="92"/>
      <c r="FV99" s="92"/>
      <c r="FW99" s="92"/>
      <c r="FX99" s="92"/>
      <c r="FY99" s="92"/>
      <c r="FZ99" s="92"/>
      <c r="GA99" s="92"/>
      <c r="GB99" s="92"/>
      <c r="GC99" s="92"/>
      <c r="GD99" s="92"/>
      <c r="GE99" s="92"/>
      <c r="GF99" s="92"/>
      <c r="GG99" s="92"/>
      <c r="GH99" s="92"/>
      <c r="GI99" s="92"/>
      <c r="GJ99" s="92"/>
      <c r="GK99" s="92"/>
      <c r="GL99" s="92"/>
      <c r="GM99" s="92"/>
      <c r="GN99" s="92"/>
      <c r="GO99" s="92"/>
      <c r="GP99" s="92"/>
      <c r="GQ99" s="92"/>
      <c r="GR99" s="92"/>
      <c r="GS99" s="92"/>
      <c r="GT99" s="92"/>
      <c r="GU99" s="92"/>
      <c r="GV99" s="92"/>
      <c r="GW99" s="92"/>
      <c r="GX99" s="92"/>
      <c r="GY99" s="92"/>
      <c r="GZ99" s="92"/>
      <c r="HA99" s="92"/>
      <c r="HB99" s="92"/>
      <c r="HC99" s="92"/>
      <c r="HD99" s="92"/>
      <c r="HE99" s="92"/>
      <c r="HF99" s="92"/>
      <c r="HG99" s="92"/>
      <c r="HH99" s="92"/>
      <c r="HI99" s="92"/>
      <c r="HJ99" s="92"/>
      <c r="HK99" s="92"/>
      <c r="HL99" s="92"/>
      <c r="HM99" s="92"/>
      <c r="HN99" s="92"/>
      <c r="HO99" s="92"/>
      <c r="HP99" s="92"/>
      <c r="HQ99" s="92"/>
      <c r="HR99" s="92"/>
      <c r="HS99" s="92"/>
      <c r="HT99" s="92"/>
      <c r="HU99" s="92"/>
      <c r="HV99" s="92"/>
      <c r="HW99" s="92"/>
      <c r="HX99" s="92"/>
      <c r="HY99" s="92"/>
      <c r="HZ99" s="92"/>
      <c r="IA99" s="92"/>
      <c r="IB99" s="92"/>
      <c r="IC99" s="92"/>
      <c r="ID99" s="92"/>
      <c r="IE99" s="92"/>
      <c r="IF99" s="92"/>
      <c r="IG99" s="92"/>
      <c r="IH99" s="92"/>
      <c r="II99" s="92"/>
      <c r="IJ99" s="92"/>
      <c r="IK99" s="92"/>
      <c r="IL99" s="92"/>
      <c r="IM99" s="92"/>
      <c r="IN99" s="92"/>
      <c r="IO99" s="92"/>
      <c r="IP99" s="92"/>
      <c r="IQ99" s="92"/>
      <c r="IR99" s="92"/>
      <c r="IS99" s="92"/>
      <c r="IT99" s="92"/>
    </row>
    <row r="100" spans="1:255" s="312" customFormat="1" ht="31.2">
      <c r="A100" s="85"/>
      <c r="B100" s="85"/>
      <c r="C100" s="337"/>
      <c r="D100" s="293" t="s">
        <v>206</v>
      </c>
      <c r="E100" s="303" t="s">
        <v>207</v>
      </c>
      <c r="F100" s="302">
        <v>0.8</v>
      </c>
      <c r="G100" s="296"/>
      <c r="H100" s="302">
        <v>0.85</v>
      </c>
      <c r="I100" s="296"/>
      <c r="J100" s="302">
        <v>0.9</v>
      </c>
      <c r="K100" s="301"/>
      <c r="L100" s="302">
        <v>0.95</v>
      </c>
      <c r="M100" s="301"/>
      <c r="N100" s="302">
        <v>1</v>
      </c>
      <c r="O100" s="301"/>
      <c r="P100" s="303"/>
      <c r="Q100" s="307">
        <f t="shared" si="2"/>
        <v>0</v>
      </c>
      <c r="R100" s="85"/>
      <c r="S100" s="85"/>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c r="EO100" s="92"/>
      <c r="EP100" s="92"/>
      <c r="EQ100" s="92"/>
      <c r="ER100" s="92"/>
      <c r="ES100" s="92"/>
      <c r="ET100" s="92"/>
      <c r="EU100" s="92"/>
      <c r="EV100" s="92"/>
      <c r="EW100" s="92"/>
      <c r="EX100" s="92"/>
      <c r="EY100" s="92"/>
      <c r="EZ100" s="92"/>
      <c r="FA100" s="92"/>
      <c r="FB100" s="92"/>
      <c r="FC100" s="92"/>
      <c r="FD100" s="92"/>
      <c r="FE100" s="92"/>
      <c r="FF100" s="92"/>
      <c r="FG100" s="92"/>
      <c r="FH100" s="92"/>
      <c r="FI100" s="92"/>
      <c r="FJ100" s="92"/>
      <c r="FK100" s="92"/>
      <c r="FL100" s="92"/>
      <c r="FM100" s="92"/>
      <c r="FN100" s="92"/>
      <c r="FO100" s="92"/>
      <c r="FP100" s="92"/>
      <c r="FQ100" s="92"/>
      <c r="FR100" s="92"/>
      <c r="FS100" s="92"/>
      <c r="FT100" s="92"/>
      <c r="FU100" s="92"/>
      <c r="FV100" s="92"/>
      <c r="FW100" s="92"/>
      <c r="FX100" s="92"/>
      <c r="FY100" s="92"/>
      <c r="FZ100" s="92"/>
      <c r="GA100" s="92"/>
      <c r="GB100" s="92"/>
      <c r="GC100" s="92"/>
      <c r="GD100" s="92"/>
      <c r="GE100" s="92"/>
      <c r="GF100" s="92"/>
      <c r="GG100" s="92"/>
      <c r="GH100" s="92"/>
      <c r="GI100" s="92"/>
      <c r="GJ100" s="92"/>
      <c r="GK100" s="92"/>
      <c r="GL100" s="92"/>
      <c r="GM100" s="92"/>
      <c r="GN100" s="92"/>
      <c r="GO100" s="92"/>
      <c r="GP100" s="92"/>
      <c r="GQ100" s="92"/>
      <c r="GR100" s="92"/>
      <c r="GS100" s="92"/>
      <c r="GT100" s="92"/>
      <c r="GU100" s="92"/>
      <c r="GV100" s="92"/>
      <c r="GW100" s="92"/>
      <c r="GX100" s="92"/>
      <c r="GY100" s="92"/>
      <c r="GZ100" s="92"/>
      <c r="HA100" s="92"/>
      <c r="HB100" s="92"/>
      <c r="HC100" s="92"/>
      <c r="HD100" s="92"/>
      <c r="HE100" s="92"/>
      <c r="HF100" s="92"/>
      <c r="HG100" s="92"/>
      <c r="HH100" s="92"/>
      <c r="HI100" s="92"/>
      <c r="HJ100" s="92"/>
      <c r="HK100" s="92"/>
      <c r="HL100" s="92"/>
      <c r="HM100" s="92"/>
      <c r="HN100" s="92"/>
      <c r="HO100" s="92"/>
      <c r="HP100" s="92"/>
      <c r="HQ100" s="92"/>
      <c r="HR100" s="92"/>
      <c r="HS100" s="92"/>
      <c r="HT100" s="92"/>
      <c r="HU100" s="92"/>
      <c r="HV100" s="92"/>
      <c r="HW100" s="92"/>
      <c r="HX100" s="92"/>
      <c r="HY100" s="92"/>
      <c r="HZ100" s="92"/>
      <c r="IA100" s="92"/>
      <c r="IB100" s="92"/>
      <c r="IC100" s="92"/>
      <c r="ID100" s="92"/>
      <c r="IE100" s="92"/>
      <c r="IF100" s="92"/>
      <c r="IG100" s="92"/>
      <c r="IH100" s="92"/>
      <c r="II100" s="92"/>
      <c r="IJ100" s="92"/>
      <c r="IK100" s="92"/>
      <c r="IL100" s="92"/>
      <c r="IM100" s="92"/>
      <c r="IN100" s="92"/>
      <c r="IO100" s="92"/>
      <c r="IP100" s="92"/>
      <c r="IQ100" s="92"/>
      <c r="IR100" s="92"/>
      <c r="IS100" s="92"/>
      <c r="IT100" s="92"/>
    </row>
    <row r="101" spans="1:255" s="261" customFormat="1" ht="46.2" customHeight="1">
      <c r="A101" s="85"/>
      <c r="B101" s="85"/>
      <c r="C101" s="85"/>
      <c r="D101" s="293" t="s">
        <v>208</v>
      </c>
      <c r="E101" s="302" t="s">
        <v>209</v>
      </c>
      <c r="F101" s="302">
        <v>0.4</v>
      </c>
      <c r="G101" s="296"/>
      <c r="H101" s="302">
        <v>0.5</v>
      </c>
      <c r="I101" s="296"/>
      <c r="J101" s="302">
        <v>0.6</v>
      </c>
      <c r="K101" s="301"/>
      <c r="L101" s="302">
        <v>0.7</v>
      </c>
      <c r="M101" s="301"/>
      <c r="N101" s="302">
        <v>0.8</v>
      </c>
      <c r="O101" s="301"/>
      <c r="P101" s="303"/>
      <c r="Q101" s="307">
        <f t="shared" si="2"/>
        <v>0</v>
      </c>
      <c r="R101" s="85"/>
      <c r="S101" s="85"/>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S101" s="260"/>
      <c r="CT101" s="260"/>
      <c r="CU101" s="260"/>
      <c r="CV101" s="260"/>
      <c r="CW101" s="260"/>
      <c r="CX101" s="260"/>
      <c r="CY101" s="260"/>
      <c r="CZ101" s="260"/>
      <c r="DA101" s="260"/>
      <c r="DB101" s="260"/>
      <c r="DC101" s="260"/>
      <c r="DD101" s="260"/>
      <c r="DE101" s="260"/>
      <c r="DF101" s="260"/>
      <c r="DG101" s="260"/>
      <c r="DH101" s="260"/>
      <c r="DI101" s="260"/>
      <c r="DJ101" s="260"/>
      <c r="DK101" s="260"/>
      <c r="DL101" s="260"/>
      <c r="DM101" s="260"/>
      <c r="DN101" s="260"/>
      <c r="DO101" s="260"/>
      <c r="DP101" s="260"/>
      <c r="DQ101" s="260"/>
      <c r="DR101" s="260"/>
      <c r="DS101" s="260"/>
      <c r="DT101" s="260"/>
      <c r="DU101" s="260"/>
      <c r="DV101" s="260"/>
      <c r="DW101" s="260"/>
      <c r="DX101" s="260"/>
      <c r="DY101" s="260"/>
      <c r="DZ101" s="260"/>
      <c r="EA101" s="260"/>
      <c r="EB101" s="260"/>
      <c r="EC101" s="260"/>
      <c r="ED101" s="260"/>
      <c r="EE101" s="260"/>
      <c r="EF101" s="260"/>
      <c r="EG101" s="260"/>
      <c r="EH101" s="260"/>
      <c r="EI101" s="260"/>
      <c r="EJ101" s="260"/>
      <c r="EK101" s="260"/>
      <c r="EL101" s="260"/>
      <c r="EM101" s="260"/>
      <c r="EN101" s="260"/>
      <c r="EO101" s="260"/>
      <c r="EP101" s="260"/>
      <c r="EQ101" s="260"/>
      <c r="ER101" s="260"/>
      <c r="ES101" s="260"/>
      <c r="ET101" s="260"/>
      <c r="EU101" s="260"/>
      <c r="EV101" s="260"/>
      <c r="EW101" s="260"/>
      <c r="EX101" s="260"/>
      <c r="EY101" s="260"/>
      <c r="EZ101" s="260"/>
      <c r="FA101" s="260"/>
      <c r="FB101" s="260"/>
      <c r="FC101" s="260"/>
      <c r="FD101" s="260"/>
      <c r="FE101" s="260"/>
      <c r="FF101" s="260"/>
      <c r="FG101" s="260"/>
      <c r="FH101" s="260"/>
      <c r="FI101" s="260"/>
      <c r="FJ101" s="260"/>
      <c r="FK101" s="260"/>
      <c r="FL101" s="260"/>
      <c r="FM101" s="260"/>
      <c r="FN101" s="260"/>
      <c r="FO101" s="260"/>
      <c r="FP101" s="260"/>
      <c r="FQ101" s="260"/>
      <c r="FR101" s="260"/>
      <c r="FS101" s="260"/>
      <c r="FT101" s="260"/>
      <c r="FU101" s="260"/>
      <c r="FV101" s="260"/>
      <c r="FW101" s="260"/>
      <c r="FX101" s="260"/>
      <c r="FY101" s="260"/>
      <c r="FZ101" s="260"/>
      <c r="GA101" s="260"/>
      <c r="GB101" s="260"/>
      <c r="GC101" s="260"/>
      <c r="GD101" s="260"/>
      <c r="GE101" s="260"/>
      <c r="GF101" s="260"/>
      <c r="GG101" s="260"/>
      <c r="GH101" s="260"/>
      <c r="GI101" s="260"/>
      <c r="GJ101" s="260"/>
      <c r="GK101" s="260"/>
      <c r="GL101" s="260"/>
      <c r="GM101" s="260"/>
      <c r="GN101" s="260"/>
      <c r="GO101" s="260"/>
      <c r="GP101" s="260"/>
      <c r="GQ101" s="260"/>
      <c r="GR101" s="260"/>
      <c r="GS101" s="260"/>
      <c r="GT101" s="260"/>
      <c r="GU101" s="260"/>
      <c r="GV101" s="260"/>
      <c r="GW101" s="260"/>
      <c r="GX101" s="260"/>
      <c r="GY101" s="260"/>
      <c r="GZ101" s="260"/>
      <c r="HA101" s="260"/>
      <c r="HB101" s="260"/>
      <c r="HC101" s="260"/>
      <c r="HD101" s="260"/>
      <c r="HE101" s="260"/>
      <c r="HF101" s="260"/>
      <c r="HG101" s="260"/>
      <c r="HH101" s="260"/>
      <c r="HI101" s="260"/>
      <c r="HJ101" s="260"/>
      <c r="HK101" s="260"/>
      <c r="HL101" s="260"/>
      <c r="HM101" s="260"/>
      <c r="HN101" s="260"/>
      <c r="HO101" s="260"/>
      <c r="HP101" s="260"/>
      <c r="HQ101" s="260"/>
      <c r="HR101" s="260"/>
      <c r="HS101" s="260"/>
      <c r="HT101" s="260"/>
      <c r="HU101" s="260"/>
      <c r="HV101" s="260"/>
      <c r="HW101" s="260"/>
      <c r="HX101" s="260"/>
      <c r="HY101" s="260"/>
      <c r="HZ101" s="260"/>
      <c r="IA101" s="260"/>
      <c r="IB101" s="260"/>
      <c r="IC101" s="260"/>
      <c r="ID101" s="260"/>
      <c r="IE101" s="260"/>
      <c r="IF101" s="260"/>
      <c r="IG101" s="260"/>
      <c r="IH101" s="260"/>
      <c r="II101" s="260"/>
      <c r="IJ101" s="260"/>
      <c r="IK101" s="260"/>
      <c r="IL101" s="260"/>
      <c r="IM101" s="260"/>
      <c r="IN101" s="260"/>
      <c r="IO101" s="260"/>
      <c r="IP101" s="260"/>
      <c r="IQ101" s="260"/>
      <c r="IR101" s="260"/>
      <c r="IS101" s="260"/>
      <c r="IT101" s="260"/>
    </row>
    <row r="102" spans="1:255" s="336" customFormat="1" ht="44.4" customHeight="1" thickBot="1">
      <c r="A102" s="246"/>
      <c r="B102" s="246"/>
      <c r="C102" s="244" t="s">
        <v>210</v>
      </c>
      <c r="D102" s="245" t="s">
        <v>211</v>
      </c>
      <c r="E102" s="99" t="s">
        <v>212</v>
      </c>
      <c r="F102" s="99" t="s">
        <v>212</v>
      </c>
      <c r="G102" s="100">
        <v>4220000000</v>
      </c>
      <c r="H102" s="99" t="s">
        <v>212</v>
      </c>
      <c r="I102" s="100">
        <v>4300000000</v>
      </c>
      <c r="J102" s="99" t="s">
        <v>212</v>
      </c>
      <c r="K102" s="241">
        <v>4400000000</v>
      </c>
      <c r="L102" s="99" t="s">
        <v>213</v>
      </c>
      <c r="M102" s="241">
        <v>4500000000</v>
      </c>
      <c r="N102" s="99">
        <v>260</v>
      </c>
      <c r="O102" s="241">
        <v>4700000000</v>
      </c>
      <c r="P102" s="247"/>
      <c r="Q102" s="304">
        <f t="shared" si="2"/>
        <v>22120000000</v>
      </c>
      <c r="R102" s="246"/>
      <c r="S102" s="246"/>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248"/>
      <c r="CI102" s="248"/>
      <c r="CJ102" s="248"/>
      <c r="CK102" s="248"/>
      <c r="CL102" s="248"/>
      <c r="CM102" s="248"/>
      <c r="CN102" s="248"/>
      <c r="CO102" s="248"/>
      <c r="CP102" s="248"/>
      <c r="CQ102" s="248"/>
      <c r="CR102" s="248"/>
      <c r="CS102" s="248"/>
      <c r="CT102" s="248"/>
      <c r="CU102" s="248"/>
      <c r="CV102" s="248"/>
      <c r="CW102" s="248"/>
      <c r="CX102" s="248"/>
      <c r="CY102" s="248"/>
      <c r="CZ102" s="248"/>
      <c r="DA102" s="248"/>
      <c r="DB102" s="248"/>
      <c r="DC102" s="248"/>
      <c r="DD102" s="248"/>
      <c r="DE102" s="248"/>
      <c r="DF102" s="248"/>
      <c r="DG102" s="248"/>
      <c r="DH102" s="248"/>
      <c r="DI102" s="248"/>
      <c r="DJ102" s="248"/>
      <c r="DK102" s="248"/>
      <c r="DL102" s="248"/>
      <c r="DM102" s="248"/>
      <c r="DN102" s="248"/>
      <c r="DO102" s="248"/>
      <c r="DP102" s="248"/>
      <c r="DQ102" s="248"/>
      <c r="DR102" s="248"/>
      <c r="DS102" s="248"/>
      <c r="DT102" s="248"/>
      <c r="DU102" s="248"/>
      <c r="DV102" s="248"/>
      <c r="DW102" s="248"/>
      <c r="DX102" s="248"/>
      <c r="DY102" s="248"/>
      <c r="DZ102" s="248"/>
      <c r="EA102" s="248"/>
      <c r="EB102" s="248"/>
      <c r="EC102" s="248"/>
      <c r="ED102" s="248"/>
      <c r="EE102" s="248"/>
      <c r="EF102" s="248"/>
      <c r="EG102" s="248"/>
      <c r="EH102" s="248"/>
      <c r="EI102" s="248"/>
      <c r="EJ102" s="248"/>
      <c r="EK102" s="248"/>
      <c r="EL102" s="248"/>
      <c r="EM102" s="248"/>
      <c r="EN102" s="248"/>
      <c r="EO102" s="248"/>
      <c r="EP102" s="248"/>
      <c r="EQ102" s="248"/>
      <c r="ER102" s="248"/>
      <c r="ES102" s="248"/>
      <c r="ET102" s="248"/>
      <c r="EU102" s="248"/>
      <c r="EV102" s="248"/>
      <c r="EW102" s="248"/>
      <c r="EX102" s="248"/>
      <c r="EY102" s="248"/>
      <c r="EZ102" s="248"/>
      <c r="FA102" s="248"/>
      <c r="FB102" s="248"/>
      <c r="FC102" s="248"/>
      <c r="FD102" s="248"/>
      <c r="FE102" s="248"/>
      <c r="FF102" s="248"/>
      <c r="FG102" s="248"/>
      <c r="FH102" s="248"/>
      <c r="FI102" s="248"/>
      <c r="FJ102" s="248"/>
      <c r="FK102" s="248"/>
      <c r="FL102" s="248"/>
      <c r="FM102" s="248"/>
      <c r="FN102" s="248"/>
      <c r="FO102" s="248"/>
      <c r="FP102" s="248"/>
      <c r="FQ102" s="248"/>
      <c r="FR102" s="248"/>
      <c r="FS102" s="248"/>
      <c r="FT102" s="248"/>
      <c r="FU102" s="248"/>
      <c r="FV102" s="248"/>
      <c r="FW102" s="248"/>
      <c r="FX102" s="248"/>
      <c r="FY102" s="248"/>
      <c r="FZ102" s="248"/>
      <c r="GA102" s="248"/>
      <c r="GB102" s="248"/>
      <c r="GC102" s="248"/>
      <c r="GD102" s="248"/>
      <c r="GE102" s="248"/>
      <c r="GF102" s="248"/>
      <c r="GG102" s="248"/>
      <c r="GH102" s="248"/>
      <c r="GI102" s="248"/>
      <c r="GJ102" s="248"/>
      <c r="GK102" s="248"/>
      <c r="GL102" s="248"/>
      <c r="GM102" s="248"/>
      <c r="GN102" s="248"/>
      <c r="GO102" s="248"/>
      <c r="GP102" s="248"/>
      <c r="GQ102" s="248"/>
      <c r="GR102" s="248"/>
      <c r="GS102" s="248"/>
      <c r="GT102" s="248"/>
      <c r="GU102" s="248"/>
      <c r="GV102" s="248"/>
      <c r="GW102" s="248"/>
      <c r="GX102" s="248"/>
      <c r="GY102" s="248"/>
      <c r="GZ102" s="248"/>
      <c r="HA102" s="248"/>
      <c r="HB102" s="248"/>
      <c r="HC102" s="248"/>
      <c r="HD102" s="248"/>
      <c r="HE102" s="248"/>
      <c r="HF102" s="248"/>
      <c r="HG102" s="248"/>
      <c r="HH102" s="248"/>
      <c r="HI102" s="248"/>
      <c r="HJ102" s="248"/>
      <c r="HK102" s="248"/>
      <c r="HL102" s="248"/>
      <c r="HM102" s="248"/>
      <c r="HN102" s="248"/>
      <c r="HO102" s="248"/>
      <c r="HP102" s="248"/>
      <c r="HQ102" s="248"/>
      <c r="HR102" s="248"/>
      <c r="HS102" s="248"/>
      <c r="HT102" s="248"/>
      <c r="HU102" s="248"/>
      <c r="HV102" s="248"/>
      <c r="HW102" s="248"/>
      <c r="HX102" s="248"/>
      <c r="HY102" s="248"/>
      <c r="HZ102" s="248"/>
      <c r="IA102" s="248"/>
      <c r="IB102" s="248"/>
      <c r="IC102" s="248"/>
      <c r="ID102" s="248"/>
      <c r="IE102" s="248"/>
      <c r="IF102" s="248"/>
      <c r="IG102" s="248"/>
      <c r="IH102" s="248"/>
      <c r="II102" s="248"/>
      <c r="IJ102" s="248"/>
      <c r="IK102" s="248"/>
      <c r="IL102" s="248"/>
      <c r="IM102" s="248"/>
      <c r="IN102" s="248"/>
      <c r="IO102" s="248"/>
      <c r="IP102" s="248"/>
      <c r="IQ102" s="248"/>
      <c r="IR102" s="248"/>
      <c r="IS102" s="248"/>
      <c r="IT102" s="248"/>
      <c r="IU102" s="305"/>
    </row>
    <row r="103" spans="1:255" s="336" customFormat="1" ht="58.2" customHeight="1" thickBot="1">
      <c r="A103" s="246"/>
      <c r="B103" s="246"/>
      <c r="C103" s="244" t="s">
        <v>214</v>
      </c>
      <c r="D103" s="306" t="s">
        <v>508</v>
      </c>
      <c r="E103" s="99" t="s">
        <v>209</v>
      </c>
      <c r="F103" s="240" t="s">
        <v>509</v>
      </c>
      <c r="G103" s="241">
        <v>161350000</v>
      </c>
      <c r="H103" s="240" t="s">
        <v>509</v>
      </c>
      <c r="I103" s="100">
        <v>177485000</v>
      </c>
      <c r="J103" s="240" t="s">
        <v>509</v>
      </c>
      <c r="K103" s="241">
        <f>I103*110%</f>
        <v>195233500.00000003</v>
      </c>
      <c r="L103" s="240" t="s">
        <v>510</v>
      </c>
      <c r="M103" s="241">
        <f>K103*110%</f>
        <v>214756850.00000006</v>
      </c>
      <c r="N103" s="240" t="s">
        <v>511</v>
      </c>
      <c r="O103" s="241">
        <f>M103*110%</f>
        <v>236232535.00000009</v>
      </c>
      <c r="P103" s="247"/>
      <c r="Q103" s="304">
        <f t="shared" si="2"/>
        <v>985057885.00000012</v>
      </c>
      <c r="R103" s="246"/>
      <c r="S103" s="246"/>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8"/>
      <c r="BR103" s="248"/>
      <c r="BS103" s="248"/>
      <c r="BT103" s="248"/>
      <c r="BU103" s="248"/>
      <c r="BV103" s="248"/>
      <c r="BW103" s="248"/>
      <c r="BX103" s="248"/>
      <c r="BY103" s="248"/>
      <c r="BZ103" s="248"/>
      <c r="CA103" s="248"/>
      <c r="CB103" s="248"/>
      <c r="CC103" s="248"/>
      <c r="CD103" s="248"/>
      <c r="CE103" s="248"/>
      <c r="CF103" s="248"/>
      <c r="CG103" s="248"/>
      <c r="CH103" s="248"/>
      <c r="CI103" s="248"/>
      <c r="CJ103" s="248"/>
      <c r="CK103" s="248"/>
      <c r="CL103" s="248"/>
      <c r="CM103" s="248"/>
      <c r="CN103" s="248"/>
      <c r="CO103" s="248"/>
      <c r="CP103" s="248"/>
      <c r="CQ103" s="248"/>
      <c r="CR103" s="248"/>
      <c r="CS103" s="248"/>
      <c r="CT103" s="248"/>
      <c r="CU103" s="248"/>
      <c r="CV103" s="248"/>
      <c r="CW103" s="248"/>
      <c r="CX103" s="248"/>
      <c r="CY103" s="248"/>
      <c r="CZ103" s="248"/>
      <c r="DA103" s="248"/>
      <c r="DB103" s="248"/>
      <c r="DC103" s="248"/>
      <c r="DD103" s="248"/>
      <c r="DE103" s="248"/>
      <c r="DF103" s="248"/>
      <c r="DG103" s="248"/>
      <c r="DH103" s="248"/>
      <c r="DI103" s="248"/>
      <c r="DJ103" s="248"/>
      <c r="DK103" s="248"/>
      <c r="DL103" s="248"/>
      <c r="DM103" s="248"/>
      <c r="DN103" s="248"/>
      <c r="DO103" s="248"/>
      <c r="DP103" s="248"/>
      <c r="DQ103" s="248"/>
      <c r="DR103" s="248"/>
      <c r="DS103" s="248"/>
      <c r="DT103" s="248"/>
      <c r="DU103" s="248"/>
      <c r="DV103" s="248"/>
      <c r="DW103" s="248"/>
      <c r="DX103" s="248"/>
      <c r="DY103" s="248"/>
      <c r="DZ103" s="248"/>
      <c r="EA103" s="248"/>
      <c r="EB103" s="248"/>
      <c r="EC103" s="248"/>
      <c r="ED103" s="248"/>
      <c r="EE103" s="248"/>
      <c r="EF103" s="248"/>
      <c r="EG103" s="248"/>
      <c r="EH103" s="248"/>
      <c r="EI103" s="248"/>
      <c r="EJ103" s="248"/>
      <c r="EK103" s="248"/>
      <c r="EL103" s="248"/>
      <c r="EM103" s="248"/>
      <c r="EN103" s="248"/>
      <c r="EO103" s="248"/>
      <c r="EP103" s="248"/>
      <c r="EQ103" s="248"/>
      <c r="ER103" s="248"/>
      <c r="ES103" s="248"/>
      <c r="ET103" s="248"/>
      <c r="EU103" s="248"/>
      <c r="EV103" s="248"/>
      <c r="EW103" s="248"/>
      <c r="EX103" s="248"/>
      <c r="EY103" s="248"/>
      <c r="EZ103" s="248"/>
      <c r="FA103" s="248"/>
      <c r="FB103" s="248"/>
      <c r="FC103" s="248"/>
      <c r="FD103" s="248"/>
      <c r="FE103" s="248"/>
      <c r="FF103" s="248"/>
      <c r="FG103" s="248"/>
      <c r="FH103" s="248"/>
      <c r="FI103" s="248"/>
      <c r="FJ103" s="248"/>
      <c r="FK103" s="248"/>
      <c r="FL103" s="248"/>
      <c r="FM103" s="248"/>
      <c r="FN103" s="248"/>
      <c r="FO103" s="248"/>
      <c r="FP103" s="248"/>
      <c r="FQ103" s="248"/>
      <c r="FR103" s="248"/>
      <c r="FS103" s="248"/>
      <c r="FT103" s="248"/>
      <c r="FU103" s="248"/>
      <c r="FV103" s="248"/>
      <c r="FW103" s="248"/>
      <c r="FX103" s="248"/>
      <c r="FY103" s="248"/>
      <c r="FZ103" s="248"/>
      <c r="GA103" s="248"/>
      <c r="GB103" s="248"/>
      <c r="GC103" s="248"/>
      <c r="GD103" s="248"/>
      <c r="GE103" s="248"/>
      <c r="GF103" s="248"/>
      <c r="GG103" s="248"/>
      <c r="GH103" s="248"/>
      <c r="GI103" s="248"/>
      <c r="GJ103" s="248"/>
      <c r="GK103" s="248"/>
      <c r="GL103" s="248"/>
      <c r="GM103" s="248"/>
      <c r="GN103" s="248"/>
      <c r="GO103" s="248"/>
      <c r="GP103" s="248"/>
      <c r="GQ103" s="248"/>
      <c r="GR103" s="248"/>
      <c r="GS103" s="248"/>
      <c r="GT103" s="248"/>
      <c r="GU103" s="248"/>
      <c r="GV103" s="248"/>
      <c r="GW103" s="248"/>
      <c r="GX103" s="248"/>
      <c r="GY103" s="248"/>
      <c r="GZ103" s="248"/>
      <c r="HA103" s="248"/>
      <c r="HB103" s="248"/>
      <c r="HC103" s="248"/>
      <c r="HD103" s="248"/>
      <c r="HE103" s="248"/>
      <c r="HF103" s="248"/>
      <c r="HG103" s="248"/>
      <c r="HH103" s="248"/>
      <c r="HI103" s="248"/>
      <c r="HJ103" s="248"/>
      <c r="HK103" s="248"/>
      <c r="HL103" s="248"/>
      <c r="HM103" s="248"/>
      <c r="HN103" s="248"/>
      <c r="HO103" s="248"/>
      <c r="HP103" s="248"/>
      <c r="HQ103" s="248"/>
      <c r="HR103" s="248"/>
      <c r="HS103" s="248"/>
      <c r="HT103" s="248"/>
      <c r="HU103" s="248"/>
      <c r="HV103" s="248"/>
      <c r="HW103" s="248"/>
      <c r="HX103" s="248"/>
      <c r="HY103" s="248"/>
      <c r="HZ103" s="248"/>
      <c r="IA103" s="248"/>
      <c r="IB103" s="248"/>
      <c r="IC103" s="248"/>
      <c r="ID103" s="248"/>
      <c r="IE103" s="248"/>
      <c r="IF103" s="248"/>
      <c r="IG103" s="248"/>
      <c r="IH103" s="248"/>
      <c r="II103" s="248"/>
      <c r="IJ103" s="248"/>
      <c r="IK103" s="248"/>
      <c r="IL103" s="248"/>
      <c r="IM103" s="248"/>
      <c r="IN103" s="248"/>
      <c r="IO103" s="248"/>
      <c r="IP103" s="248"/>
      <c r="IQ103" s="248"/>
      <c r="IR103" s="248"/>
      <c r="IS103" s="248"/>
      <c r="IT103" s="248"/>
      <c r="IU103" s="305"/>
    </row>
    <row r="104" spans="1:255" s="336" customFormat="1" ht="36.6" customHeight="1">
      <c r="A104" s="246"/>
      <c r="B104" s="246"/>
      <c r="C104" s="244" t="s">
        <v>215</v>
      </c>
      <c r="D104" s="245" t="s">
        <v>216</v>
      </c>
      <c r="E104" s="99" t="s">
        <v>209</v>
      </c>
      <c r="F104" s="99">
        <v>0</v>
      </c>
      <c r="G104" s="100"/>
      <c r="H104" s="99" t="s">
        <v>217</v>
      </c>
      <c r="I104" s="100">
        <v>52800000</v>
      </c>
      <c r="J104" s="99" t="s">
        <v>217</v>
      </c>
      <c r="K104" s="241">
        <f>I104*110%</f>
        <v>58080000.000000007</v>
      </c>
      <c r="L104" s="99" t="s">
        <v>218</v>
      </c>
      <c r="M104" s="241">
        <f>K104*110%</f>
        <v>63888000.000000015</v>
      </c>
      <c r="N104" s="99" t="s">
        <v>218</v>
      </c>
      <c r="O104" s="241">
        <f>M104*110%</f>
        <v>70276800.000000015</v>
      </c>
      <c r="P104" s="247"/>
      <c r="Q104" s="304">
        <f t="shared" si="2"/>
        <v>245044800</v>
      </c>
      <c r="R104" s="246"/>
      <c r="S104" s="246"/>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c r="BN104" s="248"/>
      <c r="BO104" s="248"/>
      <c r="BP104" s="248"/>
      <c r="BQ104" s="248"/>
      <c r="BR104" s="248"/>
      <c r="BS104" s="248"/>
      <c r="BT104" s="248"/>
      <c r="BU104" s="248"/>
      <c r="BV104" s="248"/>
      <c r="BW104" s="248"/>
      <c r="BX104" s="248"/>
      <c r="BY104" s="248"/>
      <c r="BZ104" s="248"/>
      <c r="CA104" s="248"/>
      <c r="CB104" s="248"/>
      <c r="CC104" s="248"/>
      <c r="CD104" s="248"/>
      <c r="CE104" s="248"/>
      <c r="CF104" s="248"/>
      <c r="CG104" s="248"/>
      <c r="CH104" s="248"/>
      <c r="CI104" s="248"/>
      <c r="CJ104" s="248"/>
      <c r="CK104" s="248"/>
      <c r="CL104" s="248"/>
      <c r="CM104" s="248"/>
      <c r="CN104" s="248"/>
      <c r="CO104" s="248"/>
      <c r="CP104" s="248"/>
      <c r="CQ104" s="248"/>
      <c r="CR104" s="248"/>
      <c r="CS104" s="248"/>
      <c r="CT104" s="248"/>
      <c r="CU104" s="248"/>
      <c r="CV104" s="248"/>
      <c r="CW104" s="248"/>
      <c r="CX104" s="248"/>
      <c r="CY104" s="248"/>
      <c r="CZ104" s="248"/>
      <c r="DA104" s="248"/>
      <c r="DB104" s="248"/>
      <c r="DC104" s="248"/>
      <c r="DD104" s="248"/>
      <c r="DE104" s="248"/>
      <c r="DF104" s="248"/>
      <c r="DG104" s="248"/>
      <c r="DH104" s="248"/>
      <c r="DI104" s="248"/>
      <c r="DJ104" s="248"/>
      <c r="DK104" s="248"/>
      <c r="DL104" s="248"/>
      <c r="DM104" s="248"/>
      <c r="DN104" s="248"/>
      <c r="DO104" s="248"/>
      <c r="DP104" s="248"/>
      <c r="DQ104" s="248"/>
      <c r="DR104" s="248"/>
      <c r="DS104" s="248"/>
      <c r="DT104" s="248"/>
      <c r="DU104" s="248"/>
      <c r="DV104" s="248"/>
      <c r="DW104" s="248"/>
      <c r="DX104" s="248"/>
      <c r="DY104" s="248"/>
      <c r="DZ104" s="248"/>
      <c r="EA104" s="248"/>
      <c r="EB104" s="248"/>
      <c r="EC104" s="248"/>
      <c r="ED104" s="248"/>
      <c r="EE104" s="248"/>
      <c r="EF104" s="248"/>
      <c r="EG104" s="248"/>
      <c r="EH104" s="248"/>
      <c r="EI104" s="248"/>
      <c r="EJ104" s="248"/>
      <c r="EK104" s="248"/>
      <c r="EL104" s="248"/>
      <c r="EM104" s="248"/>
      <c r="EN104" s="248"/>
      <c r="EO104" s="248"/>
      <c r="EP104" s="248"/>
      <c r="EQ104" s="248"/>
      <c r="ER104" s="248"/>
      <c r="ES104" s="248"/>
      <c r="ET104" s="248"/>
      <c r="EU104" s="248"/>
      <c r="EV104" s="248"/>
      <c r="EW104" s="248"/>
      <c r="EX104" s="248"/>
      <c r="EY104" s="248"/>
      <c r="EZ104" s="248"/>
      <c r="FA104" s="248"/>
      <c r="FB104" s="248"/>
      <c r="FC104" s="248"/>
      <c r="FD104" s="248"/>
      <c r="FE104" s="248"/>
      <c r="FF104" s="248"/>
      <c r="FG104" s="248"/>
      <c r="FH104" s="248"/>
      <c r="FI104" s="248"/>
      <c r="FJ104" s="248"/>
      <c r="FK104" s="248"/>
      <c r="FL104" s="248"/>
      <c r="FM104" s="248"/>
      <c r="FN104" s="248"/>
      <c r="FO104" s="248"/>
      <c r="FP104" s="248"/>
      <c r="FQ104" s="248"/>
      <c r="FR104" s="248"/>
      <c r="FS104" s="248"/>
      <c r="FT104" s="248"/>
      <c r="FU104" s="248"/>
      <c r="FV104" s="248"/>
      <c r="FW104" s="248"/>
      <c r="FX104" s="248"/>
      <c r="FY104" s="248"/>
      <c r="FZ104" s="248"/>
      <c r="GA104" s="248"/>
      <c r="GB104" s="248"/>
      <c r="GC104" s="248"/>
      <c r="GD104" s="248"/>
      <c r="GE104" s="248"/>
      <c r="GF104" s="248"/>
      <c r="GG104" s="248"/>
      <c r="GH104" s="248"/>
      <c r="GI104" s="248"/>
      <c r="GJ104" s="248"/>
      <c r="GK104" s="248"/>
      <c r="GL104" s="248"/>
      <c r="GM104" s="248"/>
      <c r="GN104" s="248"/>
      <c r="GO104" s="248"/>
      <c r="GP104" s="248"/>
      <c r="GQ104" s="248"/>
      <c r="GR104" s="248"/>
      <c r="GS104" s="248"/>
      <c r="GT104" s="248"/>
      <c r="GU104" s="248"/>
      <c r="GV104" s="248"/>
      <c r="GW104" s="248"/>
      <c r="GX104" s="248"/>
      <c r="GY104" s="248"/>
      <c r="GZ104" s="248"/>
      <c r="HA104" s="248"/>
      <c r="HB104" s="248"/>
      <c r="HC104" s="248"/>
      <c r="HD104" s="248"/>
      <c r="HE104" s="248"/>
      <c r="HF104" s="248"/>
      <c r="HG104" s="248"/>
      <c r="HH104" s="248"/>
      <c r="HI104" s="248"/>
      <c r="HJ104" s="248"/>
      <c r="HK104" s="248"/>
      <c r="HL104" s="248"/>
      <c r="HM104" s="248"/>
      <c r="HN104" s="248"/>
      <c r="HO104" s="248"/>
      <c r="HP104" s="248"/>
      <c r="HQ104" s="248"/>
      <c r="HR104" s="248"/>
      <c r="HS104" s="248"/>
      <c r="HT104" s="248"/>
      <c r="HU104" s="248"/>
      <c r="HV104" s="248"/>
      <c r="HW104" s="248"/>
      <c r="HX104" s="248"/>
      <c r="HY104" s="248"/>
      <c r="HZ104" s="248"/>
      <c r="IA104" s="248"/>
      <c r="IB104" s="248"/>
      <c r="IC104" s="248"/>
      <c r="ID104" s="248"/>
      <c r="IE104" s="248"/>
      <c r="IF104" s="248"/>
      <c r="IG104" s="248"/>
      <c r="IH104" s="248"/>
      <c r="II104" s="248"/>
      <c r="IJ104" s="248"/>
      <c r="IK104" s="248"/>
      <c r="IL104" s="248"/>
      <c r="IM104" s="248"/>
      <c r="IN104" s="248"/>
      <c r="IO104" s="248"/>
      <c r="IP104" s="248"/>
      <c r="IQ104" s="248"/>
      <c r="IR104" s="248"/>
      <c r="IS104" s="248"/>
      <c r="IT104" s="248"/>
      <c r="IU104" s="305"/>
    </row>
    <row r="105" spans="1:255" s="305" customFormat="1" ht="49.95" customHeight="1">
      <c r="A105" s="98"/>
      <c r="B105" s="98"/>
      <c r="C105" s="98" t="s">
        <v>219</v>
      </c>
      <c r="D105" s="98" t="s">
        <v>220</v>
      </c>
      <c r="E105" s="99" t="s">
        <v>209</v>
      </c>
      <c r="F105" s="99" t="s">
        <v>221</v>
      </c>
      <c r="G105" s="100">
        <v>95000000</v>
      </c>
      <c r="H105" s="99" t="s">
        <v>222</v>
      </c>
      <c r="I105" s="100">
        <v>104500000</v>
      </c>
      <c r="J105" s="99" t="s">
        <v>222</v>
      </c>
      <c r="K105" s="241">
        <v>114950000</v>
      </c>
      <c r="L105" s="99" t="s">
        <v>223</v>
      </c>
      <c r="M105" s="241">
        <v>126445000</v>
      </c>
      <c r="N105" s="99" t="s">
        <v>224</v>
      </c>
      <c r="O105" s="241">
        <v>139089500</v>
      </c>
      <c r="P105" s="99"/>
      <c r="Q105" s="304">
        <f t="shared" si="2"/>
        <v>579984500</v>
      </c>
      <c r="R105" s="98"/>
      <c r="S105" s="98"/>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2"/>
      <c r="DC105" s="242"/>
      <c r="DD105" s="242"/>
      <c r="DE105" s="242"/>
      <c r="DF105" s="242"/>
      <c r="DG105" s="242"/>
      <c r="DH105" s="242"/>
      <c r="DI105" s="242"/>
      <c r="DJ105" s="242"/>
      <c r="DK105" s="242"/>
      <c r="DL105" s="242"/>
      <c r="DM105" s="242"/>
      <c r="DN105" s="242"/>
      <c r="DO105" s="242"/>
      <c r="DP105" s="242"/>
      <c r="DQ105" s="242"/>
      <c r="DR105" s="242"/>
      <c r="DS105" s="242"/>
      <c r="DT105" s="242"/>
      <c r="DU105" s="242"/>
      <c r="DV105" s="242"/>
      <c r="DW105" s="242"/>
      <c r="DX105" s="242"/>
      <c r="DY105" s="242"/>
      <c r="DZ105" s="242"/>
      <c r="EA105" s="242"/>
      <c r="EB105" s="242"/>
      <c r="EC105" s="242"/>
      <c r="ED105" s="242"/>
      <c r="EE105" s="242"/>
      <c r="EF105" s="242"/>
      <c r="EG105" s="242"/>
      <c r="EH105" s="242"/>
      <c r="EI105" s="242"/>
      <c r="EJ105" s="242"/>
      <c r="EK105" s="242"/>
      <c r="EL105" s="242"/>
      <c r="EM105" s="242"/>
      <c r="EN105" s="242"/>
      <c r="EO105" s="242"/>
      <c r="EP105" s="242"/>
      <c r="EQ105" s="242"/>
      <c r="ER105" s="242"/>
      <c r="ES105" s="242"/>
      <c r="ET105" s="242"/>
      <c r="EU105" s="242"/>
      <c r="EV105" s="242"/>
      <c r="EW105" s="242"/>
      <c r="EX105" s="242"/>
      <c r="EY105" s="242"/>
      <c r="EZ105" s="242"/>
      <c r="FA105" s="242"/>
      <c r="FB105" s="242"/>
      <c r="FC105" s="242"/>
      <c r="FD105" s="242"/>
      <c r="FE105" s="242"/>
      <c r="FF105" s="242"/>
      <c r="FG105" s="242"/>
      <c r="FH105" s="242"/>
      <c r="FI105" s="242"/>
      <c r="FJ105" s="242"/>
      <c r="FK105" s="242"/>
      <c r="FL105" s="242"/>
      <c r="FM105" s="242"/>
      <c r="FN105" s="242"/>
      <c r="FO105" s="242"/>
      <c r="FP105" s="242"/>
      <c r="FQ105" s="242"/>
      <c r="FR105" s="242"/>
      <c r="FS105" s="242"/>
      <c r="FT105" s="242"/>
      <c r="FU105" s="242"/>
      <c r="FV105" s="242"/>
      <c r="FW105" s="242"/>
      <c r="FX105" s="242"/>
      <c r="FY105" s="242"/>
      <c r="FZ105" s="242"/>
      <c r="GA105" s="242"/>
      <c r="GB105" s="242"/>
      <c r="GC105" s="242"/>
      <c r="GD105" s="242"/>
      <c r="GE105" s="242"/>
      <c r="GF105" s="242"/>
      <c r="GG105" s="242"/>
      <c r="GH105" s="242"/>
      <c r="GI105" s="242"/>
      <c r="GJ105" s="242"/>
      <c r="GK105" s="242"/>
      <c r="GL105" s="242"/>
      <c r="GM105" s="242"/>
      <c r="GN105" s="242"/>
      <c r="GO105" s="242"/>
      <c r="GP105" s="242"/>
      <c r="GQ105" s="242"/>
      <c r="GR105" s="242"/>
      <c r="GS105" s="242"/>
      <c r="GT105" s="242"/>
      <c r="GU105" s="242"/>
      <c r="GV105" s="242"/>
      <c r="GW105" s="242"/>
      <c r="GX105" s="242"/>
      <c r="GY105" s="242"/>
      <c r="GZ105" s="242"/>
      <c r="HA105" s="242"/>
      <c r="HB105" s="242"/>
      <c r="HC105" s="242"/>
      <c r="HD105" s="242"/>
      <c r="HE105" s="242"/>
      <c r="HF105" s="242"/>
      <c r="HG105" s="242"/>
      <c r="HH105" s="242"/>
      <c r="HI105" s="242"/>
      <c r="HJ105" s="242"/>
      <c r="HK105" s="242"/>
      <c r="HL105" s="242"/>
      <c r="HM105" s="242"/>
      <c r="HN105" s="242"/>
      <c r="HO105" s="242"/>
      <c r="HP105" s="242"/>
      <c r="HQ105" s="242"/>
      <c r="HR105" s="242"/>
      <c r="HS105" s="242"/>
      <c r="HT105" s="242"/>
      <c r="HU105" s="242"/>
      <c r="HV105" s="242"/>
      <c r="HW105" s="242"/>
      <c r="HX105" s="242"/>
      <c r="HY105" s="242"/>
      <c r="HZ105" s="242"/>
      <c r="IA105" s="242"/>
      <c r="IB105" s="242"/>
      <c r="IC105" s="242"/>
      <c r="ID105" s="242"/>
      <c r="IE105" s="242"/>
      <c r="IF105" s="242"/>
      <c r="IG105" s="242"/>
      <c r="IH105" s="242"/>
      <c r="II105" s="242"/>
      <c r="IJ105" s="242"/>
      <c r="IK105" s="242"/>
      <c r="IL105" s="242"/>
      <c r="IM105" s="242"/>
      <c r="IN105" s="242"/>
      <c r="IO105" s="242"/>
      <c r="IP105" s="242"/>
      <c r="IQ105" s="242"/>
      <c r="IR105" s="242"/>
      <c r="IS105" s="242"/>
      <c r="IT105" s="242"/>
    </row>
    <row r="106" spans="1:255" s="305" customFormat="1" ht="46.8">
      <c r="A106" s="98"/>
      <c r="B106" s="98"/>
      <c r="C106" s="244" t="s">
        <v>225</v>
      </c>
      <c r="D106" s="245" t="s">
        <v>226</v>
      </c>
      <c r="E106" s="99" t="s">
        <v>209</v>
      </c>
      <c r="F106" s="99" t="s">
        <v>209</v>
      </c>
      <c r="G106" s="100">
        <v>0</v>
      </c>
      <c r="H106" s="338">
        <v>2.5999999999999999E-3</v>
      </c>
      <c r="I106" s="100">
        <v>136207500</v>
      </c>
      <c r="J106" s="339">
        <v>5.0000000000000001E-3</v>
      </c>
      <c r="K106" s="241">
        <v>149828250</v>
      </c>
      <c r="L106" s="339">
        <v>5.0000000000000001E-3</v>
      </c>
      <c r="M106" s="241">
        <v>164811075</v>
      </c>
      <c r="N106" s="338">
        <v>7.4999999999999997E-3</v>
      </c>
      <c r="O106" s="241">
        <v>181292183</v>
      </c>
      <c r="P106" s="99"/>
      <c r="Q106" s="304">
        <f t="shared" si="2"/>
        <v>632139008</v>
      </c>
      <c r="R106" s="98"/>
      <c r="S106" s="98"/>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242"/>
      <c r="DL106" s="242"/>
      <c r="DM106" s="242"/>
      <c r="DN106" s="242"/>
      <c r="DO106" s="242"/>
      <c r="DP106" s="242"/>
      <c r="DQ106" s="242"/>
      <c r="DR106" s="242"/>
      <c r="DS106" s="242"/>
      <c r="DT106" s="242"/>
      <c r="DU106" s="242"/>
      <c r="DV106" s="242"/>
      <c r="DW106" s="242"/>
      <c r="DX106" s="242"/>
      <c r="DY106" s="242"/>
      <c r="DZ106" s="242"/>
      <c r="EA106" s="242"/>
      <c r="EB106" s="242"/>
      <c r="EC106" s="242"/>
      <c r="ED106" s="242"/>
      <c r="EE106" s="242"/>
      <c r="EF106" s="242"/>
      <c r="EG106" s="242"/>
      <c r="EH106" s="242"/>
      <c r="EI106" s="242"/>
      <c r="EJ106" s="242"/>
      <c r="EK106" s="242"/>
      <c r="EL106" s="242"/>
      <c r="EM106" s="242"/>
      <c r="EN106" s="242"/>
      <c r="EO106" s="242"/>
      <c r="EP106" s="242"/>
      <c r="EQ106" s="242"/>
      <c r="ER106" s="242"/>
      <c r="ES106" s="242"/>
      <c r="ET106" s="242"/>
      <c r="EU106" s="242"/>
      <c r="EV106" s="242"/>
      <c r="EW106" s="242"/>
      <c r="EX106" s="242"/>
      <c r="EY106" s="242"/>
      <c r="EZ106" s="242"/>
      <c r="FA106" s="242"/>
      <c r="FB106" s="242"/>
      <c r="FC106" s="242"/>
      <c r="FD106" s="242"/>
      <c r="FE106" s="242"/>
      <c r="FF106" s="242"/>
      <c r="FG106" s="242"/>
      <c r="FH106" s="242"/>
      <c r="FI106" s="242"/>
      <c r="FJ106" s="242"/>
      <c r="FK106" s="242"/>
      <c r="FL106" s="242"/>
      <c r="FM106" s="242"/>
      <c r="FN106" s="242"/>
      <c r="FO106" s="242"/>
      <c r="FP106" s="242"/>
      <c r="FQ106" s="242"/>
      <c r="FR106" s="242"/>
      <c r="FS106" s="242"/>
      <c r="FT106" s="242"/>
      <c r="FU106" s="242"/>
      <c r="FV106" s="242"/>
      <c r="FW106" s="242"/>
      <c r="FX106" s="242"/>
      <c r="FY106" s="242"/>
      <c r="FZ106" s="242"/>
      <c r="GA106" s="242"/>
      <c r="GB106" s="242"/>
      <c r="GC106" s="242"/>
      <c r="GD106" s="242"/>
      <c r="GE106" s="242"/>
      <c r="GF106" s="242"/>
      <c r="GG106" s="242"/>
      <c r="GH106" s="242"/>
      <c r="GI106" s="242"/>
      <c r="GJ106" s="242"/>
      <c r="GK106" s="242"/>
      <c r="GL106" s="242"/>
      <c r="GM106" s="242"/>
      <c r="GN106" s="242"/>
      <c r="GO106" s="242"/>
      <c r="GP106" s="242"/>
      <c r="GQ106" s="242"/>
      <c r="GR106" s="242"/>
      <c r="GS106" s="242"/>
      <c r="GT106" s="242"/>
      <c r="GU106" s="242"/>
      <c r="GV106" s="242"/>
      <c r="GW106" s="242"/>
      <c r="GX106" s="242"/>
      <c r="GY106" s="242"/>
      <c r="GZ106" s="242"/>
      <c r="HA106" s="242"/>
      <c r="HB106" s="242"/>
      <c r="HC106" s="242"/>
      <c r="HD106" s="242"/>
      <c r="HE106" s="242"/>
      <c r="HF106" s="242"/>
      <c r="HG106" s="242"/>
      <c r="HH106" s="242"/>
      <c r="HI106" s="242"/>
      <c r="HJ106" s="242"/>
      <c r="HK106" s="242"/>
      <c r="HL106" s="242"/>
      <c r="HM106" s="242"/>
      <c r="HN106" s="242"/>
      <c r="HO106" s="242"/>
      <c r="HP106" s="242"/>
      <c r="HQ106" s="242"/>
      <c r="HR106" s="242"/>
      <c r="HS106" s="242"/>
      <c r="HT106" s="242"/>
      <c r="HU106" s="242"/>
      <c r="HV106" s="242"/>
      <c r="HW106" s="242"/>
      <c r="HX106" s="242"/>
      <c r="HY106" s="242"/>
      <c r="HZ106" s="242"/>
      <c r="IA106" s="242"/>
      <c r="IB106" s="242"/>
      <c r="IC106" s="242"/>
      <c r="ID106" s="242"/>
      <c r="IE106" s="242"/>
      <c r="IF106" s="242"/>
      <c r="IG106" s="242"/>
      <c r="IH106" s="242"/>
      <c r="II106" s="242"/>
      <c r="IJ106" s="242"/>
      <c r="IK106" s="242"/>
      <c r="IL106" s="242"/>
      <c r="IM106" s="242"/>
      <c r="IN106" s="242"/>
      <c r="IO106" s="242"/>
      <c r="IP106" s="242"/>
      <c r="IQ106" s="242"/>
      <c r="IR106" s="242"/>
      <c r="IS106" s="242"/>
      <c r="IT106" s="242"/>
    </row>
    <row r="107" spans="1:255" s="305" customFormat="1" ht="49.95" customHeight="1">
      <c r="A107" s="98"/>
      <c r="B107" s="98"/>
      <c r="C107" s="98" t="s">
        <v>227</v>
      </c>
      <c r="D107" s="98" t="s">
        <v>228</v>
      </c>
      <c r="E107" s="99" t="s">
        <v>229</v>
      </c>
      <c r="F107" s="99" t="s">
        <v>229</v>
      </c>
      <c r="G107" s="100">
        <v>123825000</v>
      </c>
      <c r="H107" s="98">
        <v>0</v>
      </c>
      <c r="I107" s="100">
        <v>0</v>
      </c>
      <c r="J107" s="99">
        <v>0</v>
      </c>
      <c r="K107" s="243">
        <v>0</v>
      </c>
      <c r="L107" s="99">
        <v>0</v>
      </c>
      <c r="M107" s="243">
        <v>0</v>
      </c>
      <c r="N107" s="99">
        <v>0</v>
      </c>
      <c r="O107" s="241">
        <v>0</v>
      </c>
      <c r="P107" s="99"/>
      <c r="Q107" s="304">
        <f t="shared" si="2"/>
        <v>123825000</v>
      </c>
      <c r="R107" s="98"/>
      <c r="S107" s="98"/>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c r="EA107" s="242"/>
      <c r="EB107" s="242"/>
      <c r="EC107" s="242"/>
      <c r="ED107" s="242"/>
      <c r="EE107" s="242"/>
      <c r="EF107" s="242"/>
      <c r="EG107" s="242"/>
      <c r="EH107" s="242"/>
      <c r="EI107" s="242"/>
      <c r="EJ107" s="242"/>
      <c r="EK107" s="242"/>
      <c r="EL107" s="242"/>
      <c r="EM107" s="242"/>
      <c r="EN107" s="242"/>
      <c r="EO107" s="242"/>
      <c r="EP107" s="242"/>
      <c r="EQ107" s="242"/>
      <c r="ER107" s="242"/>
      <c r="ES107" s="242"/>
      <c r="ET107" s="242"/>
      <c r="EU107" s="242"/>
      <c r="EV107" s="242"/>
      <c r="EW107" s="242"/>
      <c r="EX107" s="242"/>
      <c r="EY107" s="242"/>
      <c r="EZ107" s="242"/>
      <c r="FA107" s="242"/>
      <c r="FB107" s="242"/>
      <c r="FC107" s="242"/>
      <c r="FD107" s="242"/>
      <c r="FE107" s="242"/>
      <c r="FF107" s="242"/>
      <c r="FG107" s="242"/>
      <c r="FH107" s="242"/>
      <c r="FI107" s="242"/>
      <c r="FJ107" s="242"/>
      <c r="FK107" s="242"/>
      <c r="FL107" s="242"/>
      <c r="FM107" s="242"/>
      <c r="FN107" s="242"/>
      <c r="FO107" s="242"/>
      <c r="FP107" s="242"/>
      <c r="FQ107" s="242"/>
      <c r="FR107" s="242"/>
      <c r="FS107" s="242"/>
      <c r="FT107" s="242"/>
      <c r="FU107" s="242"/>
      <c r="FV107" s="242"/>
      <c r="FW107" s="242"/>
      <c r="FX107" s="242"/>
      <c r="FY107" s="242"/>
      <c r="FZ107" s="242"/>
      <c r="GA107" s="242"/>
      <c r="GB107" s="242"/>
      <c r="GC107" s="242"/>
      <c r="GD107" s="242"/>
      <c r="GE107" s="242"/>
      <c r="GF107" s="242"/>
      <c r="GG107" s="242"/>
      <c r="GH107" s="242"/>
      <c r="GI107" s="242"/>
      <c r="GJ107" s="242"/>
      <c r="GK107" s="242"/>
      <c r="GL107" s="242"/>
      <c r="GM107" s="242"/>
      <c r="GN107" s="242"/>
      <c r="GO107" s="242"/>
      <c r="GP107" s="242"/>
      <c r="GQ107" s="242"/>
      <c r="GR107" s="242"/>
      <c r="GS107" s="242"/>
      <c r="GT107" s="242"/>
      <c r="GU107" s="242"/>
      <c r="GV107" s="242"/>
      <c r="GW107" s="242"/>
      <c r="GX107" s="242"/>
      <c r="GY107" s="242"/>
      <c r="GZ107" s="242"/>
      <c r="HA107" s="242"/>
      <c r="HB107" s="242"/>
      <c r="HC107" s="242"/>
      <c r="HD107" s="242"/>
      <c r="HE107" s="242"/>
      <c r="HF107" s="242"/>
      <c r="HG107" s="242"/>
      <c r="HH107" s="242"/>
      <c r="HI107" s="242"/>
      <c r="HJ107" s="242"/>
      <c r="HK107" s="242"/>
      <c r="HL107" s="242"/>
      <c r="HM107" s="242"/>
      <c r="HN107" s="242"/>
      <c r="HO107" s="242"/>
      <c r="HP107" s="242"/>
      <c r="HQ107" s="242"/>
      <c r="HR107" s="242"/>
      <c r="HS107" s="242"/>
      <c r="HT107" s="242"/>
      <c r="HU107" s="242"/>
      <c r="HV107" s="242"/>
      <c r="HW107" s="242"/>
      <c r="HX107" s="242"/>
      <c r="HY107" s="242"/>
      <c r="HZ107" s="242"/>
      <c r="IA107" s="242"/>
      <c r="IB107" s="242"/>
      <c r="IC107" s="242"/>
      <c r="ID107" s="242"/>
      <c r="IE107" s="242"/>
      <c r="IF107" s="242"/>
      <c r="IG107" s="242"/>
      <c r="IH107" s="242"/>
      <c r="II107" s="242"/>
      <c r="IJ107" s="242"/>
      <c r="IK107" s="242"/>
      <c r="IL107" s="242"/>
      <c r="IM107" s="242"/>
      <c r="IN107" s="242"/>
      <c r="IO107" s="242"/>
      <c r="IP107" s="242"/>
      <c r="IQ107" s="242"/>
      <c r="IR107" s="242"/>
      <c r="IS107" s="242"/>
      <c r="IT107" s="242"/>
    </row>
    <row r="108" spans="1:255" s="305" customFormat="1" ht="31.2">
      <c r="A108" s="98"/>
      <c r="B108" s="98"/>
      <c r="C108" s="244" t="s">
        <v>230</v>
      </c>
      <c r="D108" s="245" t="s">
        <v>231</v>
      </c>
      <c r="E108" s="99" t="s">
        <v>232</v>
      </c>
      <c r="F108" s="99" t="s">
        <v>232</v>
      </c>
      <c r="G108" s="100">
        <v>0</v>
      </c>
      <c r="H108" s="99" t="s">
        <v>232</v>
      </c>
      <c r="I108" s="100">
        <v>1473000000</v>
      </c>
      <c r="J108" s="99" t="s">
        <v>232</v>
      </c>
      <c r="K108" s="241">
        <v>1473000000</v>
      </c>
      <c r="L108" s="99" t="s">
        <v>232</v>
      </c>
      <c r="M108" s="241">
        <v>1473000000</v>
      </c>
      <c r="N108" s="99" t="s">
        <v>232</v>
      </c>
      <c r="O108" s="241">
        <v>1473000000</v>
      </c>
      <c r="P108" s="99"/>
      <c r="Q108" s="304">
        <f t="shared" si="2"/>
        <v>5892000000</v>
      </c>
      <c r="R108" s="98"/>
      <c r="S108" s="98"/>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c r="DK108" s="242"/>
      <c r="DL108" s="242"/>
      <c r="DM108" s="242"/>
      <c r="DN108" s="242"/>
      <c r="DO108" s="242"/>
      <c r="DP108" s="242"/>
      <c r="DQ108" s="242"/>
      <c r="DR108" s="242"/>
      <c r="DS108" s="242"/>
      <c r="DT108" s="242"/>
      <c r="DU108" s="242"/>
      <c r="DV108" s="242"/>
      <c r="DW108" s="242"/>
      <c r="DX108" s="242"/>
      <c r="DY108" s="242"/>
      <c r="DZ108" s="242"/>
      <c r="EA108" s="242"/>
      <c r="EB108" s="242"/>
      <c r="EC108" s="242"/>
      <c r="ED108" s="242"/>
      <c r="EE108" s="242"/>
      <c r="EF108" s="242"/>
      <c r="EG108" s="242"/>
      <c r="EH108" s="242"/>
      <c r="EI108" s="242"/>
      <c r="EJ108" s="242"/>
      <c r="EK108" s="242"/>
      <c r="EL108" s="242"/>
      <c r="EM108" s="242"/>
      <c r="EN108" s="242"/>
      <c r="EO108" s="242"/>
      <c r="EP108" s="242"/>
      <c r="EQ108" s="242"/>
      <c r="ER108" s="242"/>
      <c r="ES108" s="242"/>
      <c r="ET108" s="242"/>
      <c r="EU108" s="242"/>
      <c r="EV108" s="242"/>
      <c r="EW108" s="242"/>
      <c r="EX108" s="242"/>
      <c r="EY108" s="242"/>
      <c r="EZ108" s="242"/>
      <c r="FA108" s="242"/>
      <c r="FB108" s="242"/>
      <c r="FC108" s="242"/>
      <c r="FD108" s="242"/>
      <c r="FE108" s="242"/>
      <c r="FF108" s="242"/>
      <c r="FG108" s="242"/>
      <c r="FH108" s="242"/>
      <c r="FI108" s="242"/>
      <c r="FJ108" s="242"/>
      <c r="FK108" s="242"/>
      <c r="FL108" s="242"/>
      <c r="FM108" s="242"/>
      <c r="FN108" s="242"/>
      <c r="FO108" s="242"/>
      <c r="FP108" s="242"/>
      <c r="FQ108" s="242"/>
      <c r="FR108" s="242"/>
      <c r="FS108" s="242"/>
      <c r="FT108" s="242"/>
      <c r="FU108" s="242"/>
      <c r="FV108" s="242"/>
      <c r="FW108" s="242"/>
      <c r="FX108" s="242"/>
      <c r="FY108" s="242"/>
      <c r="FZ108" s="242"/>
      <c r="GA108" s="242"/>
      <c r="GB108" s="242"/>
      <c r="GC108" s="242"/>
      <c r="GD108" s="242"/>
      <c r="GE108" s="242"/>
      <c r="GF108" s="242"/>
      <c r="GG108" s="242"/>
      <c r="GH108" s="242"/>
      <c r="GI108" s="242"/>
      <c r="GJ108" s="242"/>
      <c r="GK108" s="242"/>
      <c r="GL108" s="242"/>
      <c r="GM108" s="242"/>
      <c r="GN108" s="242"/>
      <c r="GO108" s="242"/>
      <c r="GP108" s="242"/>
      <c r="GQ108" s="242"/>
      <c r="GR108" s="242"/>
      <c r="GS108" s="242"/>
      <c r="GT108" s="242"/>
      <c r="GU108" s="242"/>
      <c r="GV108" s="242"/>
      <c r="GW108" s="242"/>
      <c r="GX108" s="242"/>
      <c r="GY108" s="242"/>
      <c r="GZ108" s="242"/>
      <c r="HA108" s="242"/>
      <c r="HB108" s="242"/>
      <c r="HC108" s="242"/>
      <c r="HD108" s="242"/>
      <c r="HE108" s="242"/>
      <c r="HF108" s="242"/>
      <c r="HG108" s="242"/>
      <c r="HH108" s="242"/>
      <c r="HI108" s="242"/>
      <c r="HJ108" s="242"/>
      <c r="HK108" s="242"/>
      <c r="HL108" s="242"/>
      <c r="HM108" s="242"/>
      <c r="HN108" s="242"/>
      <c r="HO108" s="242"/>
      <c r="HP108" s="242"/>
      <c r="HQ108" s="242"/>
      <c r="HR108" s="242"/>
      <c r="HS108" s="242"/>
      <c r="HT108" s="242"/>
      <c r="HU108" s="242"/>
      <c r="HV108" s="242"/>
      <c r="HW108" s="242"/>
      <c r="HX108" s="242"/>
      <c r="HY108" s="242"/>
      <c r="HZ108" s="242"/>
      <c r="IA108" s="242"/>
      <c r="IB108" s="242"/>
      <c r="IC108" s="242"/>
      <c r="ID108" s="242"/>
      <c r="IE108" s="242"/>
      <c r="IF108" s="242"/>
      <c r="IG108" s="242"/>
      <c r="IH108" s="242"/>
      <c r="II108" s="242"/>
      <c r="IJ108" s="242"/>
      <c r="IK108" s="242"/>
      <c r="IL108" s="242"/>
      <c r="IM108" s="242"/>
      <c r="IN108" s="242"/>
      <c r="IO108" s="242"/>
      <c r="IP108" s="242"/>
      <c r="IQ108" s="242"/>
      <c r="IR108" s="242"/>
      <c r="IS108" s="242"/>
      <c r="IT108" s="242"/>
    </row>
    <row r="109" spans="1:255" s="305" customFormat="1" ht="31.2">
      <c r="A109" s="98"/>
      <c r="B109" s="98"/>
      <c r="C109" s="244" t="s">
        <v>233</v>
      </c>
      <c r="D109" s="98" t="s">
        <v>234</v>
      </c>
      <c r="E109" s="99" t="s">
        <v>235</v>
      </c>
      <c r="F109" s="99" t="s">
        <v>235</v>
      </c>
      <c r="G109" s="100">
        <v>50000000</v>
      </c>
      <c r="H109" s="99" t="s">
        <v>235</v>
      </c>
      <c r="I109" s="100">
        <v>0</v>
      </c>
      <c r="J109" s="99">
        <v>0</v>
      </c>
      <c r="K109" s="241">
        <v>0</v>
      </c>
      <c r="L109" s="99">
        <v>0</v>
      </c>
      <c r="M109" s="241">
        <v>0</v>
      </c>
      <c r="N109" s="99">
        <v>0</v>
      </c>
      <c r="O109" s="241">
        <v>0</v>
      </c>
      <c r="P109" s="99"/>
      <c r="Q109" s="304">
        <f t="shared" si="2"/>
        <v>50000000</v>
      </c>
      <c r="R109" s="98"/>
      <c r="S109" s="98"/>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242"/>
      <c r="DP109" s="242"/>
      <c r="DQ109" s="242"/>
      <c r="DR109" s="242"/>
      <c r="DS109" s="242"/>
      <c r="DT109" s="242"/>
      <c r="DU109" s="242"/>
      <c r="DV109" s="242"/>
      <c r="DW109" s="242"/>
      <c r="DX109" s="242"/>
      <c r="DY109" s="242"/>
      <c r="DZ109" s="242"/>
      <c r="EA109" s="242"/>
      <c r="EB109" s="242"/>
      <c r="EC109" s="242"/>
      <c r="ED109" s="242"/>
      <c r="EE109" s="242"/>
      <c r="EF109" s="242"/>
      <c r="EG109" s="242"/>
      <c r="EH109" s="242"/>
      <c r="EI109" s="242"/>
      <c r="EJ109" s="242"/>
      <c r="EK109" s="242"/>
      <c r="EL109" s="242"/>
      <c r="EM109" s="242"/>
      <c r="EN109" s="242"/>
      <c r="EO109" s="242"/>
      <c r="EP109" s="242"/>
      <c r="EQ109" s="242"/>
      <c r="ER109" s="242"/>
      <c r="ES109" s="242"/>
      <c r="ET109" s="242"/>
      <c r="EU109" s="242"/>
      <c r="EV109" s="242"/>
      <c r="EW109" s="242"/>
      <c r="EX109" s="242"/>
      <c r="EY109" s="242"/>
      <c r="EZ109" s="242"/>
      <c r="FA109" s="242"/>
      <c r="FB109" s="242"/>
      <c r="FC109" s="242"/>
      <c r="FD109" s="242"/>
      <c r="FE109" s="242"/>
      <c r="FF109" s="242"/>
      <c r="FG109" s="242"/>
      <c r="FH109" s="242"/>
      <c r="FI109" s="242"/>
      <c r="FJ109" s="242"/>
      <c r="FK109" s="242"/>
      <c r="FL109" s="242"/>
      <c r="FM109" s="242"/>
      <c r="FN109" s="242"/>
      <c r="FO109" s="242"/>
      <c r="FP109" s="242"/>
      <c r="FQ109" s="242"/>
      <c r="FR109" s="242"/>
      <c r="FS109" s="242"/>
      <c r="FT109" s="242"/>
      <c r="FU109" s="242"/>
      <c r="FV109" s="242"/>
      <c r="FW109" s="242"/>
      <c r="FX109" s="242"/>
      <c r="FY109" s="242"/>
      <c r="FZ109" s="242"/>
      <c r="GA109" s="242"/>
      <c r="GB109" s="242"/>
      <c r="GC109" s="242"/>
      <c r="GD109" s="242"/>
      <c r="GE109" s="242"/>
      <c r="GF109" s="242"/>
      <c r="GG109" s="242"/>
      <c r="GH109" s="242"/>
      <c r="GI109" s="242"/>
      <c r="GJ109" s="242"/>
      <c r="GK109" s="242"/>
      <c r="GL109" s="242"/>
      <c r="GM109" s="242"/>
      <c r="GN109" s="242"/>
      <c r="GO109" s="242"/>
      <c r="GP109" s="242"/>
      <c r="GQ109" s="242"/>
      <c r="GR109" s="242"/>
      <c r="GS109" s="242"/>
      <c r="GT109" s="242"/>
      <c r="GU109" s="242"/>
      <c r="GV109" s="242"/>
      <c r="GW109" s="242"/>
      <c r="GX109" s="242"/>
      <c r="GY109" s="242"/>
      <c r="GZ109" s="242"/>
      <c r="HA109" s="242"/>
      <c r="HB109" s="242"/>
      <c r="HC109" s="242"/>
      <c r="HD109" s="242"/>
      <c r="HE109" s="242"/>
      <c r="HF109" s="242"/>
      <c r="HG109" s="242"/>
      <c r="HH109" s="242"/>
      <c r="HI109" s="242"/>
      <c r="HJ109" s="242"/>
      <c r="HK109" s="242"/>
      <c r="HL109" s="242"/>
      <c r="HM109" s="242"/>
      <c r="HN109" s="242"/>
      <c r="HO109" s="242"/>
      <c r="HP109" s="242"/>
      <c r="HQ109" s="242"/>
      <c r="HR109" s="242"/>
      <c r="HS109" s="242"/>
      <c r="HT109" s="242"/>
      <c r="HU109" s="242"/>
      <c r="HV109" s="242"/>
      <c r="HW109" s="242"/>
      <c r="HX109" s="242"/>
      <c r="HY109" s="242"/>
      <c r="HZ109" s="242"/>
      <c r="IA109" s="242"/>
      <c r="IB109" s="242"/>
      <c r="IC109" s="242"/>
      <c r="ID109" s="242"/>
      <c r="IE109" s="242"/>
      <c r="IF109" s="242"/>
      <c r="IG109" s="242"/>
      <c r="IH109" s="242"/>
      <c r="II109" s="242"/>
      <c r="IJ109" s="242"/>
      <c r="IK109" s="242"/>
      <c r="IL109" s="242"/>
      <c r="IM109" s="242"/>
      <c r="IN109" s="242"/>
      <c r="IO109" s="242"/>
      <c r="IP109" s="242"/>
      <c r="IQ109" s="242"/>
      <c r="IR109" s="242"/>
      <c r="IS109" s="242"/>
      <c r="IT109" s="242"/>
    </row>
    <row r="110" spans="1:255" s="305" customFormat="1" ht="78">
      <c r="A110" s="98"/>
      <c r="B110" s="98"/>
      <c r="C110" s="244" t="s">
        <v>236</v>
      </c>
      <c r="D110" s="98" t="s">
        <v>237</v>
      </c>
      <c r="E110" s="245" t="s">
        <v>502</v>
      </c>
      <c r="F110" s="245" t="s">
        <v>502</v>
      </c>
      <c r="G110" s="100">
        <v>48000000</v>
      </c>
      <c r="H110" s="99">
        <v>0</v>
      </c>
      <c r="I110" s="100">
        <v>0</v>
      </c>
      <c r="J110" s="99">
        <v>0</v>
      </c>
      <c r="K110" s="241">
        <v>0</v>
      </c>
      <c r="L110" s="99">
        <v>0</v>
      </c>
      <c r="M110" s="241">
        <v>0</v>
      </c>
      <c r="N110" s="99">
        <v>0</v>
      </c>
      <c r="O110" s="241">
        <v>0</v>
      </c>
      <c r="P110" s="99"/>
      <c r="Q110" s="304">
        <f t="shared" si="2"/>
        <v>48000000</v>
      </c>
      <c r="R110" s="98"/>
      <c r="S110" s="98"/>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c r="CO110" s="242"/>
      <c r="CP110" s="242"/>
      <c r="CQ110" s="242"/>
      <c r="CR110" s="242"/>
      <c r="CS110" s="242"/>
      <c r="CT110" s="242"/>
      <c r="CU110" s="242"/>
      <c r="CV110" s="242"/>
      <c r="CW110" s="242"/>
      <c r="CX110" s="242"/>
      <c r="CY110" s="242"/>
      <c r="CZ110" s="242"/>
      <c r="DA110" s="242"/>
      <c r="DB110" s="242"/>
      <c r="DC110" s="242"/>
      <c r="DD110" s="242"/>
      <c r="DE110" s="242"/>
      <c r="DF110" s="242"/>
      <c r="DG110" s="242"/>
      <c r="DH110" s="242"/>
      <c r="DI110" s="242"/>
      <c r="DJ110" s="242"/>
      <c r="DK110" s="242"/>
      <c r="DL110" s="242"/>
      <c r="DM110" s="242"/>
      <c r="DN110" s="242"/>
      <c r="DO110" s="242"/>
      <c r="DP110" s="242"/>
      <c r="DQ110" s="242"/>
      <c r="DR110" s="242"/>
      <c r="DS110" s="242"/>
      <c r="DT110" s="242"/>
      <c r="DU110" s="242"/>
      <c r="DV110" s="242"/>
      <c r="DW110" s="242"/>
      <c r="DX110" s="242"/>
      <c r="DY110" s="242"/>
      <c r="DZ110" s="242"/>
      <c r="EA110" s="242"/>
      <c r="EB110" s="242"/>
      <c r="EC110" s="242"/>
      <c r="ED110" s="242"/>
      <c r="EE110" s="242"/>
      <c r="EF110" s="242"/>
      <c r="EG110" s="242"/>
      <c r="EH110" s="242"/>
      <c r="EI110" s="242"/>
      <c r="EJ110" s="242"/>
      <c r="EK110" s="242"/>
      <c r="EL110" s="242"/>
      <c r="EM110" s="242"/>
      <c r="EN110" s="242"/>
      <c r="EO110" s="242"/>
      <c r="EP110" s="242"/>
      <c r="EQ110" s="242"/>
      <c r="ER110" s="242"/>
      <c r="ES110" s="242"/>
      <c r="ET110" s="242"/>
      <c r="EU110" s="242"/>
      <c r="EV110" s="242"/>
      <c r="EW110" s="242"/>
      <c r="EX110" s="242"/>
      <c r="EY110" s="242"/>
      <c r="EZ110" s="242"/>
      <c r="FA110" s="242"/>
      <c r="FB110" s="242"/>
      <c r="FC110" s="242"/>
      <c r="FD110" s="242"/>
      <c r="FE110" s="242"/>
      <c r="FF110" s="242"/>
      <c r="FG110" s="242"/>
      <c r="FH110" s="242"/>
      <c r="FI110" s="242"/>
      <c r="FJ110" s="242"/>
      <c r="FK110" s="242"/>
      <c r="FL110" s="242"/>
      <c r="FM110" s="242"/>
      <c r="FN110" s="242"/>
      <c r="FO110" s="242"/>
      <c r="FP110" s="242"/>
      <c r="FQ110" s="242"/>
      <c r="FR110" s="242"/>
      <c r="FS110" s="242"/>
      <c r="FT110" s="242"/>
      <c r="FU110" s="242"/>
      <c r="FV110" s="242"/>
      <c r="FW110" s="242"/>
      <c r="FX110" s="242"/>
      <c r="FY110" s="242"/>
      <c r="FZ110" s="242"/>
      <c r="GA110" s="242"/>
      <c r="GB110" s="242"/>
      <c r="GC110" s="242"/>
      <c r="GD110" s="242"/>
      <c r="GE110" s="242"/>
      <c r="GF110" s="242"/>
      <c r="GG110" s="242"/>
      <c r="GH110" s="242"/>
      <c r="GI110" s="242"/>
      <c r="GJ110" s="242"/>
      <c r="GK110" s="242"/>
      <c r="GL110" s="242"/>
      <c r="GM110" s="242"/>
      <c r="GN110" s="242"/>
      <c r="GO110" s="242"/>
      <c r="GP110" s="242"/>
      <c r="GQ110" s="242"/>
      <c r="GR110" s="242"/>
      <c r="GS110" s="242"/>
      <c r="GT110" s="242"/>
      <c r="GU110" s="242"/>
      <c r="GV110" s="242"/>
      <c r="GW110" s="242"/>
      <c r="GX110" s="242"/>
      <c r="GY110" s="242"/>
      <c r="GZ110" s="242"/>
      <c r="HA110" s="242"/>
      <c r="HB110" s="242"/>
      <c r="HC110" s="242"/>
      <c r="HD110" s="242"/>
      <c r="HE110" s="242"/>
      <c r="HF110" s="242"/>
      <c r="HG110" s="242"/>
      <c r="HH110" s="242"/>
      <c r="HI110" s="242"/>
      <c r="HJ110" s="242"/>
      <c r="HK110" s="242"/>
      <c r="HL110" s="242"/>
      <c r="HM110" s="242"/>
      <c r="HN110" s="242"/>
      <c r="HO110" s="242"/>
      <c r="HP110" s="242"/>
      <c r="HQ110" s="242"/>
      <c r="HR110" s="242"/>
      <c r="HS110" s="242"/>
      <c r="HT110" s="242"/>
      <c r="HU110" s="242"/>
      <c r="HV110" s="242"/>
      <c r="HW110" s="242"/>
      <c r="HX110" s="242"/>
      <c r="HY110" s="242"/>
      <c r="HZ110" s="242"/>
      <c r="IA110" s="242"/>
      <c r="IB110" s="242"/>
      <c r="IC110" s="242"/>
      <c r="ID110" s="242"/>
      <c r="IE110" s="242"/>
      <c r="IF110" s="242"/>
      <c r="IG110" s="242"/>
      <c r="IH110" s="242"/>
      <c r="II110" s="242"/>
      <c r="IJ110" s="242"/>
      <c r="IK110" s="242"/>
      <c r="IL110" s="242"/>
      <c r="IM110" s="242"/>
      <c r="IN110" s="242"/>
      <c r="IO110" s="242"/>
      <c r="IP110" s="242"/>
      <c r="IQ110" s="242"/>
      <c r="IR110" s="242"/>
      <c r="IS110" s="242"/>
      <c r="IT110" s="242"/>
    </row>
    <row r="111" spans="1:255" s="305" customFormat="1" ht="31.2">
      <c r="A111" s="98"/>
      <c r="B111" s="98"/>
      <c r="C111" s="244" t="s">
        <v>238</v>
      </c>
      <c r="D111" s="98" t="s">
        <v>239</v>
      </c>
      <c r="E111" s="99" t="s">
        <v>209</v>
      </c>
      <c r="F111" s="99">
        <v>0</v>
      </c>
      <c r="G111" s="100">
        <v>0</v>
      </c>
      <c r="H111" s="99" t="s">
        <v>212</v>
      </c>
      <c r="I111" s="100">
        <v>480000000</v>
      </c>
      <c r="J111" s="99">
        <v>0</v>
      </c>
      <c r="K111" s="241">
        <v>0</v>
      </c>
      <c r="L111" s="99">
        <v>0</v>
      </c>
      <c r="M111" s="241">
        <v>0</v>
      </c>
      <c r="N111" s="99">
        <v>0</v>
      </c>
      <c r="O111" s="241">
        <v>0</v>
      </c>
      <c r="P111" s="99"/>
      <c r="Q111" s="304">
        <f t="shared" si="2"/>
        <v>480000000</v>
      </c>
      <c r="R111" s="98"/>
      <c r="S111" s="98"/>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c r="CO111" s="242"/>
      <c r="CP111" s="242"/>
      <c r="CQ111" s="242"/>
      <c r="CR111" s="242"/>
      <c r="CS111" s="242"/>
      <c r="CT111" s="242"/>
      <c r="CU111" s="242"/>
      <c r="CV111" s="242"/>
      <c r="CW111" s="242"/>
      <c r="CX111" s="242"/>
      <c r="CY111" s="242"/>
      <c r="CZ111" s="242"/>
      <c r="DA111" s="242"/>
      <c r="DB111" s="242"/>
      <c r="DC111" s="242"/>
      <c r="DD111" s="242"/>
      <c r="DE111" s="242"/>
      <c r="DF111" s="242"/>
      <c r="DG111" s="242"/>
      <c r="DH111" s="242"/>
      <c r="DI111" s="242"/>
      <c r="DJ111" s="242"/>
      <c r="DK111" s="242"/>
      <c r="DL111" s="242"/>
      <c r="DM111" s="242"/>
      <c r="DN111" s="242"/>
      <c r="DO111" s="242"/>
      <c r="DP111" s="242"/>
      <c r="DQ111" s="242"/>
      <c r="DR111" s="242"/>
      <c r="DS111" s="242"/>
      <c r="DT111" s="242"/>
      <c r="DU111" s="242"/>
      <c r="DV111" s="242"/>
      <c r="DW111" s="242"/>
      <c r="DX111" s="242"/>
      <c r="DY111" s="242"/>
      <c r="DZ111" s="242"/>
      <c r="EA111" s="242"/>
      <c r="EB111" s="242"/>
      <c r="EC111" s="242"/>
      <c r="ED111" s="242"/>
      <c r="EE111" s="242"/>
      <c r="EF111" s="242"/>
      <c r="EG111" s="242"/>
      <c r="EH111" s="242"/>
      <c r="EI111" s="242"/>
      <c r="EJ111" s="242"/>
      <c r="EK111" s="242"/>
      <c r="EL111" s="242"/>
      <c r="EM111" s="242"/>
      <c r="EN111" s="242"/>
      <c r="EO111" s="242"/>
      <c r="EP111" s="242"/>
      <c r="EQ111" s="242"/>
      <c r="ER111" s="242"/>
      <c r="ES111" s="242"/>
      <c r="ET111" s="242"/>
      <c r="EU111" s="242"/>
      <c r="EV111" s="242"/>
      <c r="EW111" s="242"/>
      <c r="EX111" s="242"/>
      <c r="EY111" s="242"/>
      <c r="EZ111" s="242"/>
      <c r="FA111" s="242"/>
      <c r="FB111" s="242"/>
      <c r="FC111" s="242"/>
      <c r="FD111" s="242"/>
      <c r="FE111" s="242"/>
      <c r="FF111" s="242"/>
      <c r="FG111" s="242"/>
      <c r="FH111" s="242"/>
      <c r="FI111" s="242"/>
      <c r="FJ111" s="242"/>
      <c r="FK111" s="242"/>
      <c r="FL111" s="242"/>
      <c r="FM111" s="242"/>
      <c r="FN111" s="242"/>
      <c r="FO111" s="242"/>
      <c r="FP111" s="242"/>
      <c r="FQ111" s="242"/>
      <c r="FR111" s="242"/>
      <c r="FS111" s="242"/>
      <c r="FT111" s="242"/>
      <c r="FU111" s="242"/>
      <c r="FV111" s="242"/>
      <c r="FW111" s="242"/>
      <c r="FX111" s="242"/>
      <c r="FY111" s="242"/>
      <c r="FZ111" s="242"/>
      <c r="GA111" s="242"/>
      <c r="GB111" s="242"/>
      <c r="GC111" s="242"/>
      <c r="GD111" s="242"/>
      <c r="GE111" s="242"/>
      <c r="GF111" s="242"/>
      <c r="GG111" s="242"/>
      <c r="GH111" s="242"/>
      <c r="GI111" s="242"/>
      <c r="GJ111" s="242"/>
      <c r="GK111" s="242"/>
      <c r="GL111" s="242"/>
      <c r="GM111" s="242"/>
      <c r="GN111" s="242"/>
      <c r="GO111" s="242"/>
      <c r="GP111" s="242"/>
      <c r="GQ111" s="242"/>
      <c r="GR111" s="242"/>
      <c r="GS111" s="242"/>
      <c r="GT111" s="242"/>
      <c r="GU111" s="242"/>
      <c r="GV111" s="242"/>
      <c r="GW111" s="242"/>
      <c r="GX111" s="242"/>
      <c r="GY111" s="242"/>
      <c r="GZ111" s="242"/>
      <c r="HA111" s="242"/>
      <c r="HB111" s="242"/>
      <c r="HC111" s="242"/>
      <c r="HD111" s="242"/>
      <c r="HE111" s="242"/>
      <c r="HF111" s="242"/>
      <c r="HG111" s="242"/>
      <c r="HH111" s="242"/>
      <c r="HI111" s="242"/>
      <c r="HJ111" s="242"/>
      <c r="HK111" s="242"/>
      <c r="HL111" s="242"/>
      <c r="HM111" s="242"/>
      <c r="HN111" s="242"/>
      <c r="HO111" s="242"/>
      <c r="HP111" s="242"/>
      <c r="HQ111" s="242"/>
      <c r="HR111" s="242"/>
      <c r="HS111" s="242"/>
      <c r="HT111" s="242"/>
      <c r="HU111" s="242"/>
      <c r="HV111" s="242"/>
      <c r="HW111" s="242"/>
      <c r="HX111" s="242"/>
      <c r="HY111" s="242"/>
      <c r="HZ111" s="242"/>
      <c r="IA111" s="242"/>
      <c r="IB111" s="242"/>
      <c r="IC111" s="242"/>
      <c r="ID111" s="242"/>
      <c r="IE111" s="242"/>
      <c r="IF111" s="242"/>
      <c r="IG111" s="242"/>
      <c r="IH111" s="242"/>
      <c r="II111" s="242"/>
      <c r="IJ111" s="242"/>
      <c r="IK111" s="242"/>
      <c r="IL111" s="242"/>
      <c r="IM111" s="242"/>
      <c r="IN111" s="242"/>
      <c r="IO111" s="242"/>
      <c r="IP111" s="242"/>
      <c r="IQ111" s="242"/>
      <c r="IR111" s="242"/>
      <c r="IS111" s="242"/>
      <c r="IT111" s="242"/>
    </row>
    <row r="112" spans="1:255" s="305" customFormat="1" ht="55.2" customHeight="1">
      <c r="A112" s="98"/>
      <c r="B112" s="98"/>
      <c r="C112" s="340" t="s">
        <v>565</v>
      </c>
      <c r="D112" s="98" t="s">
        <v>566</v>
      </c>
      <c r="E112" s="99"/>
      <c r="F112" s="99"/>
      <c r="G112" s="100"/>
      <c r="H112" s="99"/>
      <c r="I112" s="100"/>
      <c r="J112" s="99" t="s">
        <v>90</v>
      </c>
      <c r="K112" s="241">
        <v>671424000</v>
      </c>
      <c r="L112" s="99"/>
      <c r="M112" s="241">
        <v>700000000</v>
      </c>
      <c r="N112" s="99"/>
      <c r="O112" s="241">
        <v>700000000</v>
      </c>
      <c r="P112" s="99"/>
      <c r="Q112" s="304"/>
      <c r="R112" s="98"/>
      <c r="S112" s="98"/>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42"/>
      <c r="CF112" s="242"/>
      <c r="CG112" s="242"/>
      <c r="CH112" s="242"/>
      <c r="CI112" s="242"/>
      <c r="CJ112" s="242"/>
      <c r="CK112" s="242"/>
      <c r="CL112" s="242"/>
      <c r="CM112" s="242"/>
      <c r="CN112" s="242"/>
      <c r="CO112" s="242"/>
      <c r="CP112" s="242"/>
      <c r="CQ112" s="242"/>
      <c r="CR112" s="242"/>
      <c r="CS112" s="242"/>
      <c r="CT112" s="242"/>
      <c r="CU112" s="242"/>
      <c r="CV112" s="242"/>
      <c r="CW112" s="242"/>
      <c r="CX112" s="242"/>
      <c r="CY112" s="242"/>
      <c r="CZ112" s="242"/>
      <c r="DA112" s="242"/>
      <c r="DB112" s="242"/>
      <c r="DC112" s="242"/>
      <c r="DD112" s="242"/>
      <c r="DE112" s="242"/>
      <c r="DF112" s="242"/>
      <c r="DG112" s="242"/>
      <c r="DH112" s="242"/>
      <c r="DI112" s="242"/>
      <c r="DJ112" s="242"/>
      <c r="DK112" s="242"/>
      <c r="DL112" s="242"/>
      <c r="DM112" s="242"/>
      <c r="DN112" s="242"/>
      <c r="DO112" s="242"/>
      <c r="DP112" s="242"/>
      <c r="DQ112" s="242"/>
      <c r="DR112" s="242"/>
      <c r="DS112" s="242"/>
      <c r="DT112" s="242"/>
      <c r="DU112" s="242"/>
      <c r="DV112" s="242"/>
      <c r="DW112" s="242"/>
      <c r="DX112" s="242"/>
      <c r="DY112" s="242"/>
      <c r="DZ112" s="242"/>
      <c r="EA112" s="242"/>
      <c r="EB112" s="242"/>
      <c r="EC112" s="242"/>
      <c r="ED112" s="242"/>
      <c r="EE112" s="242"/>
      <c r="EF112" s="242"/>
      <c r="EG112" s="242"/>
      <c r="EH112" s="242"/>
      <c r="EI112" s="242"/>
      <c r="EJ112" s="242"/>
      <c r="EK112" s="242"/>
      <c r="EL112" s="242"/>
      <c r="EM112" s="242"/>
      <c r="EN112" s="242"/>
      <c r="EO112" s="242"/>
      <c r="EP112" s="242"/>
      <c r="EQ112" s="242"/>
      <c r="ER112" s="242"/>
      <c r="ES112" s="242"/>
      <c r="ET112" s="242"/>
      <c r="EU112" s="242"/>
      <c r="EV112" s="242"/>
      <c r="EW112" s="242"/>
      <c r="EX112" s="242"/>
      <c r="EY112" s="242"/>
      <c r="EZ112" s="242"/>
      <c r="FA112" s="242"/>
      <c r="FB112" s="242"/>
      <c r="FC112" s="242"/>
      <c r="FD112" s="242"/>
      <c r="FE112" s="242"/>
      <c r="FF112" s="242"/>
      <c r="FG112" s="242"/>
      <c r="FH112" s="242"/>
      <c r="FI112" s="242"/>
      <c r="FJ112" s="242"/>
      <c r="FK112" s="242"/>
      <c r="FL112" s="242"/>
      <c r="FM112" s="242"/>
      <c r="FN112" s="242"/>
      <c r="FO112" s="242"/>
      <c r="FP112" s="242"/>
      <c r="FQ112" s="242"/>
      <c r="FR112" s="242"/>
      <c r="FS112" s="242"/>
      <c r="FT112" s="242"/>
      <c r="FU112" s="242"/>
      <c r="FV112" s="242"/>
      <c r="FW112" s="242"/>
      <c r="FX112" s="242"/>
      <c r="FY112" s="242"/>
      <c r="FZ112" s="242"/>
      <c r="GA112" s="242"/>
      <c r="GB112" s="242"/>
      <c r="GC112" s="242"/>
      <c r="GD112" s="242"/>
      <c r="GE112" s="242"/>
      <c r="GF112" s="242"/>
      <c r="GG112" s="242"/>
      <c r="GH112" s="242"/>
      <c r="GI112" s="242"/>
      <c r="GJ112" s="242"/>
      <c r="GK112" s="242"/>
      <c r="GL112" s="242"/>
      <c r="GM112" s="242"/>
      <c r="GN112" s="242"/>
      <c r="GO112" s="242"/>
      <c r="GP112" s="242"/>
      <c r="GQ112" s="242"/>
      <c r="GR112" s="242"/>
      <c r="GS112" s="242"/>
      <c r="GT112" s="242"/>
      <c r="GU112" s="242"/>
      <c r="GV112" s="242"/>
      <c r="GW112" s="242"/>
      <c r="GX112" s="242"/>
      <c r="GY112" s="242"/>
      <c r="GZ112" s="242"/>
      <c r="HA112" s="242"/>
      <c r="HB112" s="242"/>
      <c r="HC112" s="242"/>
      <c r="HD112" s="242"/>
      <c r="HE112" s="242"/>
      <c r="HF112" s="242"/>
      <c r="HG112" s="242"/>
      <c r="HH112" s="242"/>
      <c r="HI112" s="242"/>
      <c r="HJ112" s="242"/>
      <c r="HK112" s="242"/>
      <c r="HL112" s="242"/>
      <c r="HM112" s="242"/>
      <c r="HN112" s="242"/>
      <c r="HO112" s="242"/>
      <c r="HP112" s="242"/>
      <c r="HQ112" s="242"/>
      <c r="HR112" s="242"/>
      <c r="HS112" s="242"/>
      <c r="HT112" s="242"/>
      <c r="HU112" s="242"/>
      <c r="HV112" s="242"/>
      <c r="HW112" s="242"/>
      <c r="HX112" s="242"/>
      <c r="HY112" s="242"/>
      <c r="HZ112" s="242"/>
      <c r="IA112" s="242"/>
      <c r="IB112" s="242"/>
      <c r="IC112" s="242"/>
      <c r="ID112" s="242"/>
      <c r="IE112" s="242"/>
      <c r="IF112" s="242"/>
      <c r="IG112" s="242"/>
      <c r="IH112" s="242"/>
      <c r="II112" s="242"/>
      <c r="IJ112" s="242"/>
      <c r="IK112" s="242"/>
      <c r="IL112" s="242"/>
      <c r="IM112" s="242"/>
      <c r="IN112" s="242"/>
      <c r="IO112" s="242"/>
      <c r="IP112" s="242"/>
      <c r="IQ112" s="242"/>
      <c r="IR112" s="242"/>
      <c r="IS112" s="242"/>
      <c r="IT112" s="242"/>
    </row>
    <row r="113" spans="1:255" s="264" customFormat="1" ht="15.6">
      <c r="A113" s="72"/>
      <c r="B113" s="72"/>
      <c r="C113" s="72"/>
      <c r="D113" s="72"/>
      <c r="E113" s="74"/>
      <c r="F113" s="72"/>
      <c r="G113" s="76"/>
      <c r="H113" s="72"/>
      <c r="I113" s="76"/>
      <c r="J113" s="74"/>
      <c r="K113" s="81"/>
      <c r="L113" s="74"/>
      <c r="M113" s="81"/>
      <c r="N113" s="74"/>
      <c r="O113" s="71"/>
      <c r="P113" s="74"/>
      <c r="Q113" s="307">
        <f t="shared" si="2"/>
        <v>0</v>
      </c>
      <c r="R113" s="72"/>
      <c r="S113" s="72"/>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row>
    <row r="114" spans="1:255" s="261" customFormat="1" ht="31.2">
      <c r="A114" s="85"/>
      <c r="B114" s="85"/>
      <c r="C114" s="85" t="s">
        <v>240</v>
      </c>
      <c r="D114" s="293" t="s">
        <v>241</v>
      </c>
      <c r="E114" s="327">
        <v>0.9</v>
      </c>
      <c r="F114" s="302">
        <v>0.9</v>
      </c>
      <c r="G114" s="296">
        <f>SUBTOTAL(9,G116:G123)</f>
        <v>1166661000</v>
      </c>
      <c r="H114" s="302">
        <v>0.92</v>
      </c>
      <c r="I114" s="298">
        <f>SUBTOTAL(9,I116:I122)</f>
        <v>1622684550</v>
      </c>
      <c r="J114" s="302">
        <v>0.94</v>
      </c>
      <c r="K114" s="299">
        <f>SUBTOTAL(9,K116:K123)</f>
        <v>1762547378</v>
      </c>
      <c r="L114" s="302">
        <v>0.96</v>
      </c>
      <c r="M114" s="299">
        <f>SUBTOTAL(9,M116:M123)</f>
        <v>1924497066</v>
      </c>
      <c r="N114" s="302">
        <v>1</v>
      </c>
      <c r="O114" s="299">
        <f>SUBTOTAL(9,O116:O123)</f>
        <v>2112656704</v>
      </c>
      <c r="P114" s="303"/>
      <c r="Q114" s="308">
        <f>G114+I114+K114+M114+O114</f>
        <v>8589046698</v>
      </c>
      <c r="R114" s="85"/>
      <c r="S114" s="85"/>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60"/>
      <c r="CA114" s="260"/>
      <c r="CB114" s="260"/>
      <c r="CC114" s="260"/>
      <c r="CD114" s="260"/>
      <c r="CE114" s="260"/>
      <c r="CF114" s="260"/>
      <c r="CG114" s="260"/>
      <c r="CH114" s="260"/>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0"/>
      <c r="DF114" s="260"/>
      <c r="DG114" s="260"/>
      <c r="DH114" s="260"/>
      <c r="DI114" s="260"/>
      <c r="DJ114" s="260"/>
      <c r="DK114" s="260"/>
      <c r="DL114" s="260"/>
      <c r="DM114" s="260"/>
      <c r="DN114" s="260"/>
      <c r="DO114" s="260"/>
      <c r="DP114" s="260"/>
      <c r="DQ114" s="260"/>
      <c r="DR114" s="260"/>
      <c r="DS114" s="260"/>
      <c r="DT114" s="260"/>
      <c r="DU114" s="260"/>
      <c r="DV114" s="260"/>
      <c r="DW114" s="260"/>
      <c r="DX114" s="260"/>
      <c r="DY114" s="260"/>
      <c r="DZ114" s="260"/>
      <c r="EA114" s="260"/>
      <c r="EB114" s="260"/>
      <c r="EC114" s="260"/>
      <c r="ED114" s="260"/>
      <c r="EE114" s="260"/>
      <c r="EF114" s="260"/>
      <c r="EG114" s="260"/>
      <c r="EH114" s="260"/>
      <c r="EI114" s="260"/>
      <c r="EJ114" s="260"/>
      <c r="EK114" s="260"/>
      <c r="EL114" s="260"/>
      <c r="EM114" s="260"/>
      <c r="EN114" s="260"/>
      <c r="EO114" s="260"/>
      <c r="EP114" s="260"/>
      <c r="EQ114" s="260"/>
      <c r="ER114" s="260"/>
      <c r="ES114" s="260"/>
      <c r="ET114" s="260"/>
      <c r="EU114" s="260"/>
      <c r="EV114" s="260"/>
      <c r="EW114" s="260"/>
      <c r="EX114" s="260"/>
      <c r="EY114" s="260"/>
      <c r="EZ114" s="260"/>
      <c r="FA114" s="260"/>
      <c r="FB114" s="260"/>
      <c r="FC114" s="260"/>
      <c r="FD114" s="260"/>
      <c r="FE114" s="260"/>
      <c r="FF114" s="260"/>
      <c r="FG114" s="260"/>
      <c r="FH114" s="260"/>
      <c r="FI114" s="260"/>
      <c r="FJ114" s="260"/>
      <c r="FK114" s="260"/>
      <c r="FL114" s="260"/>
      <c r="FM114" s="260"/>
      <c r="FN114" s="260"/>
      <c r="FO114" s="260"/>
      <c r="FP114" s="260"/>
      <c r="FQ114" s="260"/>
      <c r="FR114" s="260"/>
      <c r="FS114" s="260"/>
      <c r="FT114" s="260"/>
      <c r="FU114" s="260"/>
      <c r="FV114" s="260"/>
      <c r="FW114" s="260"/>
      <c r="FX114" s="260"/>
      <c r="FY114" s="260"/>
      <c r="FZ114" s="260"/>
      <c r="GA114" s="260"/>
      <c r="GB114" s="260"/>
      <c r="GC114" s="260"/>
      <c r="GD114" s="260"/>
      <c r="GE114" s="260"/>
      <c r="GF114" s="260"/>
      <c r="GG114" s="260"/>
      <c r="GH114" s="260"/>
      <c r="GI114" s="260"/>
      <c r="GJ114" s="260"/>
      <c r="GK114" s="260"/>
      <c r="GL114" s="260"/>
      <c r="GM114" s="260"/>
      <c r="GN114" s="260"/>
      <c r="GO114" s="260"/>
      <c r="GP114" s="260"/>
      <c r="GQ114" s="260"/>
      <c r="GR114" s="260"/>
      <c r="GS114" s="260"/>
      <c r="GT114" s="260"/>
      <c r="GU114" s="260"/>
      <c r="GV114" s="260"/>
      <c r="GW114" s="260"/>
      <c r="GX114" s="260"/>
      <c r="GY114" s="260"/>
      <c r="GZ114" s="260"/>
      <c r="HA114" s="260"/>
      <c r="HB114" s="260"/>
      <c r="HC114" s="260"/>
      <c r="HD114" s="260"/>
      <c r="HE114" s="260"/>
      <c r="HF114" s="260"/>
      <c r="HG114" s="260"/>
      <c r="HH114" s="260"/>
      <c r="HI114" s="260"/>
      <c r="HJ114" s="260"/>
      <c r="HK114" s="260"/>
      <c r="HL114" s="260"/>
      <c r="HM114" s="260"/>
      <c r="HN114" s="260"/>
      <c r="HO114" s="260"/>
      <c r="HP114" s="260"/>
      <c r="HQ114" s="260"/>
      <c r="HR114" s="260"/>
      <c r="HS114" s="260"/>
      <c r="HT114" s="260"/>
      <c r="HU114" s="260"/>
      <c r="HV114" s="260"/>
      <c r="HW114" s="260"/>
      <c r="HX114" s="260"/>
      <c r="HY114" s="260"/>
      <c r="HZ114" s="260"/>
      <c r="IA114" s="260"/>
      <c r="IB114" s="260"/>
      <c r="IC114" s="260"/>
      <c r="ID114" s="260"/>
      <c r="IE114" s="260"/>
      <c r="IF114" s="260"/>
      <c r="IG114" s="260"/>
      <c r="IH114" s="260"/>
      <c r="II114" s="260"/>
      <c r="IJ114" s="260"/>
      <c r="IK114" s="260"/>
      <c r="IL114" s="260"/>
      <c r="IM114" s="260"/>
      <c r="IN114" s="260"/>
      <c r="IO114" s="260"/>
      <c r="IP114" s="260"/>
      <c r="IQ114" s="260"/>
      <c r="IR114" s="260"/>
      <c r="IS114" s="260"/>
      <c r="IT114" s="260"/>
    </row>
    <row r="115" spans="1:255" s="312" customFormat="1" ht="31.2">
      <c r="A115" s="85"/>
      <c r="B115" s="341"/>
      <c r="C115" s="85"/>
      <c r="D115" s="293" t="s">
        <v>242</v>
      </c>
      <c r="E115" s="303">
        <v>0</v>
      </c>
      <c r="F115" s="302">
        <v>0.7</v>
      </c>
      <c r="G115" s="296"/>
      <c r="H115" s="302">
        <v>0.72</v>
      </c>
      <c r="I115" s="296"/>
      <c r="J115" s="302">
        <v>0.74</v>
      </c>
      <c r="K115" s="301"/>
      <c r="L115" s="302">
        <v>0.76</v>
      </c>
      <c r="M115" s="301"/>
      <c r="N115" s="302">
        <v>0.8</v>
      </c>
      <c r="O115" s="301"/>
      <c r="P115" s="303"/>
      <c r="Q115" s="307">
        <f t="shared" si="2"/>
        <v>0</v>
      </c>
      <c r="R115" s="85"/>
      <c r="S115" s="85"/>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c r="DG115" s="92"/>
      <c r="DH115" s="92"/>
      <c r="DI115" s="92"/>
      <c r="DJ115" s="92"/>
      <c r="DK115" s="92"/>
      <c r="DL115" s="92"/>
      <c r="DM115" s="92"/>
      <c r="DN115" s="92"/>
      <c r="DO115" s="92"/>
      <c r="DP115" s="92"/>
      <c r="DQ115" s="92"/>
      <c r="DR115" s="92"/>
      <c r="DS115" s="92"/>
      <c r="DT115" s="92"/>
      <c r="DU115" s="92"/>
      <c r="DV115" s="92"/>
      <c r="DW115" s="92"/>
      <c r="DX115" s="92"/>
      <c r="DY115" s="92"/>
      <c r="DZ115" s="92"/>
      <c r="EA115" s="92"/>
      <c r="EB115" s="92"/>
      <c r="EC115" s="92"/>
      <c r="ED115" s="92"/>
      <c r="EE115" s="92"/>
      <c r="EF115" s="92"/>
      <c r="EG115" s="92"/>
      <c r="EH115" s="92"/>
      <c r="EI115" s="92"/>
      <c r="EJ115" s="92"/>
      <c r="EK115" s="92"/>
      <c r="EL115" s="92"/>
      <c r="EM115" s="92"/>
      <c r="EN115" s="92"/>
      <c r="EO115" s="92"/>
      <c r="EP115" s="92"/>
      <c r="EQ115" s="92"/>
      <c r="ER115" s="92"/>
      <c r="ES115" s="92"/>
      <c r="ET115" s="92"/>
      <c r="EU115" s="92"/>
      <c r="EV115" s="92"/>
      <c r="EW115" s="92"/>
      <c r="EX115" s="92"/>
      <c r="EY115" s="92"/>
      <c r="EZ115" s="92"/>
      <c r="FA115" s="92"/>
      <c r="FB115" s="92"/>
      <c r="FC115" s="92"/>
      <c r="FD115" s="92"/>
      <c r="FE115" s="92"/>
      <c r="FF115" s="92"/>
      <c r="FG115" s="92"/>
      <c r="FH115" s="92"/>
      <c r="FI115" s="92"/>
      <c r="FJ115" s="92"/>
      <c r="FK115" s="92"/>
      <c r="FL115" s="92"/>
      <c r="FM115" s="92"/>
      <c r="FN115" s="92"/>
      <c r="FO115" s="92"/>
      <c r="FP115" s="92"/>
      <c r="FQ115" s="92"/>
      <c r="FR115" s="92"/>
      <c r="FS115" s="92"/>
      <c r="FT115" s="92"/>
      <c r="FU115" s="92"/>
      <c r="FV115" s="92"/>
      <c r="FW115" s="92"/>
      <c r="FX115" s="92"/>
      <c r="FY115" s="92"/>
      <c r="FZ115" s="92"/>
      <c r="GA115" s="92"/>
      <c r="GB115" s="92"/>
      <c r="GC115" s="92"/>
      <c r="GD115" s="92"/>
      <c r="GE115" s="92"/>
      <c r="GF115" s="92"/>
      <c r="GG115" s="92"/>
      <c r="GH115" s="92"/>
      <c r="GI115" s="92"/>
      <c r="GJ115" s="92"/>
      <c r="GK115" s="92"/>
      <c r="GL115" s="92"/>
      <c r="GM115" s="92"/>
      <c r="GN115" s="92"/>
      <c r="GO115" s="92"/>
      <c r="GP115" s="92"/>
      <c r="GQ115" s="92"/>
      <c r="GR115" s="92"/>
      <c r="GS115" s="92"/>
      <c r="GT115" s="92"/>
      <c r="GU115" s="92"/>
      <c r="GV115" s="92"/>
      <c r="GW115" s="92"/>
      <c r="GX115" s="92"/>
      <c r="GY115" s="92"/>
      <c r="GZ115" s="92"/>
      <c r="HA115" s="92"/>
      <c r="HB115" s="92"/>
      <c r="HC115" s="92"/>
      <c r="HD115" s="92"/>
      <c r="HE115" s="92"/>
      <c r="HF115" s="92"/>
      <c r="HG115" s="92"/>
      <c r="HH115" s="92"/>
      <c r="HI115" s="92"/>
      <c r="HJ115" s="92"/>
      <c r="HK115" s="92"/>
      <c r="HL115" s="92"/>
      <c r="HM115" s="92"/>
      <c r="HN115" s="92"/>
      <c r="HO115" s="92"/>
      <c r="HP115" s="92"/>
      <c r="HQ115" s="92"/>
      <c r="HR115" s="92"/>
      <c r="HS115" s="92"/>
      <c r="HT115" s="92"/>
      <c r="HU115" s="92"/>
      <c r="HV115" s="92"/>
      <c r="HW115" s="92"/>
      <c r="HX115" s="92"/>
      <c r="HY115" s="92"/>
      <c r="HZ115" s="92"/>
      <c r="IA115" s="92"/>
      <c r="IB115" s="92"/>
      <c r="IC115" s="92"/>
      <c r="ID115" s="92"/>
      <c r="IE115" s="92"/>
      <c r="IF115" s="92"/>
      <c r="IG115" s="92"/>
      <c r="IH115" s="92"/>
      <c r="II115" s="92"/>
      <c r="IJ115" s="92"/>
      <c r="IK115" s="92"/>
      <c r="IL115" s="92"/>
      <c r="IM115" s="92"/>
      <c r="IN115" s="92"/>
      <c r="IO115" s="92"/>
      <c r="IP115" s="92"/>
      <c r="IQ115" s="92"/>
      <c r="IR115" s="92"/>
      <c r="IS115" s="92"/>
      <c r="IT115" s="92"/>
    </row>
    <row r="116" spans="1:255" s="305" customFormat="1" ht="92.4" customHeight="1">
      <c r="A116" s="98"/>
      <c r="B116" s="98"/>
      <c r="C116" s="244" t="s">
        <v>437</v>
      </c>
      <c r="D116" s="245" t="s">
        <v>435</v>
      </c>
      <c r="E116" s="99">
        <v>0</v>
      </c>
      <c r="F116" s="99" t="s">
        <v>243</v>
      </c>
      <c r="G116" s="100">
        <v>215520000</v>
      </c>
      <c r="H116" s="99" t="s">
        <v>244</v>
      </c>
      <c r="I116" s="100">
        <f>258624000+67698000</f>
        <v>326322000</v>
      </c>
      <c r="J116" s="99" t="s">
        <v>244</v>
      </c>
      <c r="K116" s="241">
        <f>310348800+81237600</f>
        <v>391586400</v>
      </c>
      <c r="L116" s="99" t="s">
        <v>436</v>
      </c>
      <c r="M116" s="241">
        <f>372418560+97485120</f>
        <v>469903680</v>
      </c>
      <c r="N116" s="99" t="s">
        <v>123</v>
      </c>
      <c r="O116" s="241">
        <f>446902272+116982144</f>
        <v>563884416</v>
      </c>
      <c r="P116" s="99"/>
      <c r="Q116" s="304">
        <f t="shared" si="2"/>
        <v>1967216496</v>
      </c>
      <c r="R116" s="98"/>
      <c r="S116" s="98"/>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D116" s="242"/>
      <c r="DE116" s="242"/>
      <c r="DF116" s="242"/>
      <c r="DG116" s="242"/>
      <c r="DH116" s="242"/>
      <c r="DI116" s="242"/>
      <c r="DJ116" s="242"/>
      <c r="DK116" s="242"/>
      <c r="DL116" s="242"/>
      <c r="DM116" s="242"/>
      <c r="DN116" s="242"/>
      <c r="DO116" s="242"/>
      <c r="DP116" s="242"/>
      <c r="DQ116" s="242"/>
      <c r="DR116" s="242"/>
      <c r="DS116" s="242"/>
      <c r="DT116" s="242"/>
      <c r="DU116" s="242"/>
      <c r="DV116" s="242"/>
      <c r="DW116" s="242"/>
      <c r="DX116" s="242"/>
      <c r="DY116" s="242"/>
      <c r="DZ116" s="242"/>
      <c r="EA116" s="242"/>
      <c r="EB116" s="242"/>
      <c r="EC116" s="242"/>
      <c r="ED116" s="242"/>
      <c r="EE116" s="242"/>
      <c r="EF116" s="242"/>
      <c r="EG116" s="242"/>
      <c r="EH116" s="242"/>
      <c r="EI116" s="242"/>
      <c r="EJ116" s="242"/>
      <c r="EK116" s="242"/>
      <c r="EL116" s="242"/>
      <c r="EM116" s="242"/>
      <c r="EN116" s="242"/>
      <c r="EO116" s="242"/>
      <c r="EP116" s="242"/>
      <c r="EQ116" s="242"/>
      <c r="ER116" s="242"/>
      <c r="ES116" s="242"/>
      <c r="ET116" s="242"/>
      <c r="EU116" s="242"/>
      <c r="EV116" s="242"/>
      <c r="EW116" s="242"/>
      <c r="EX116" s="242"/>
      <c r="EY116" s="242"/>
      <c r="EZ116" s="242"/>
      <c r="FA116" s="242"/>
      <c r="FB116" s="242"/>
      <c r="FC116" s="242"/>
      <c r="FD116" s="242"/>
      <c r="FE116" s="242"/>
      <c r="FF116" s="242"/>
      <c r="FG116" s="242"/>
      <c r="FH116" s="242"/>
      <c r="FI116" s="242"/>
      <c r="FJ116" s="242"/>
      <c r="FK116" s="242"/>
      <c r="FL116" s="242"/>
      <c r="FM116" s="242"/>
      <c r="FN116" s="242"/>
      <c r="FO116" s="242"/>
      <c r="FP116" s="242"/>
      <c r="FQ116" s="242"/>
      <c r="FR116" s="242"/>
      <c r="FS116" s="242"/>
      <c r="FT116" s="242"/>
      <c r="FU116" s="242"/>
      <c r="FV116" s="242"/>
      <c r="FW116" s="242"/>
      <c r="FX116" s="242"/>
      <c r="FY116" s="242"/>
      <c r="FZ116" s="242"/>
      <c r="GA116" s="242"/>
      <c r="GB116" s="242"/>
      <c r="GC116" s="242"/>
      <c r="GD116" s="242"/>
      <c r="GE116" s="242"/>
      <c r="GF116" s="242"/>
      <c r="GG116" s="242"/>
      <c r="GH116" s="242"/>
      <c r="GI116" s="242"/>
      <c r="GJ116" s="242"/>
      <c r="GK116" s="242"/>
      <c r="GL116" s="242"/>
      <c r="GM116" s="242"/>
      <c r="GN116" s="242"/>
      <c r="GO116" s="242"/>
      <c r="GP116" s="242"/>
      <c r="GQ116" s="242"/>
      <c r="GR116" s="242"/>
      <c r="GS116" s="242"/>
      <c r="GT116" s="242"/>
      <c r="GU116" s="242"/>
      <c r="GV116" s="242"/>
      <c r="GW116" s="242"/>
      <c r="GX116" s="242"/>
      <c r="GY116" s="242"/>
      <c r="GZ116" s="242"/>
      <c r="HA116" s="242"/>
      <c r="HB116" s="242"/>
      <c r="HC116" s="242"/>
      <c r="HD116" s="242"/>
      <c r="HE116" s="242"/>
      <c r="HF116" s="242"/>
      <c r="HG116" s="242"/>
      <c r="HH116" s="242"/>
      <c r="HI116" s="242"/>
      <c r="HJ116" s="242"/>
      <c r="HK116" s="242"/>
      <c r="HL116" s="242"/>
      <c r="HM116" s="242"/>
      <c r="HN116" s="242"/>
      <c r="HO116" s="242"/>
      <c r="HP116" s="242"/>
      <c r="HQ116" s="242"/>
      <c r="HR116" s="242"/>
      <c r="HS116" s="242"/>
      <c r="HT116" s="242"/>
      <c r="HU116" s="242"/>
      <c r="HV116" s="242"/>
      <c r="HW116" s="242"/>
      <c r="HX116" s="242"/>
      <c r="HY116" s="242"/>
      <c r="HZ116" s="242"/>
      <c r="IA116" s="242"/>
      <c r="IB116" s="242"/>
      <c r="IC116" s="242"/>
      <c r="ID116" s="242"/>
      <c r="IE116" s="242"/>
      <c r="IF116" s="242"/>
      <c r="IG116" s="242"/>
      <c r="IH116" s="242"/>
      <c r="II116" s="242"/>
      <c r="IJ116" s="242"/>
      <c r="IK116" s="242"/>
      <c r="IL116" s="242"/>
      <c r="IM116" s="242"/>
      <c r="IN116" s="242"/>
      <c r="IO116" s="242"/>
      <c r="IP116" s="242"/>
      <c r="IQ116" s="242"/>
      <c r="IR116" s="242"/>
      <c r="IS116" s="242"/>
      <c r="IT116" s="242"/>
    </row>
    <row r="117" spans="1:255" s="336" customFormat="1" ht="47.4" thickBot="1">
      <c r="A117" s="246"/>
      <c r="B117" s="246"/>
      <c r="C117" s="244" t="s">
        <v>245</v>
      </c>
      <c r="D117" s="245" t="s">
        <v>246</v>
      </c>
      <c r="E117" s="99">
        <v>0</v>
      </c>
      <c r="F117" s="99" t="s">
        <v>247</v>
      </c>
      <c r="G117" s="100">
        <v>56415000</v>
      </c>
      <c r="H117" s="99">
        <v>0</v>
      </c>
      <c r="I117" s="100">
        <v>0</v>
      </c>
      <c r="J117" s="99">
        <v>0</v>
      </c>
      <c r="K117" s="241">
        <v>0</v>
      </c>
      <c r="L117" s="99">
        <v>0</v>
      </c>
      <c r="M117" s="241">
        <v>0</v>
      </c>
      <c r="N117" s="99">
        <v>0</v>
      </c>
      <c r="O117" s="241">
        <v>0</v>
      </c>
      <c r="P117" s="247"/>
      <c r="Q117" s="304">
        <f t="shared" si="2"/>
        <v>56415000</v>
      </c>
      <c r="R117" s="246"/>
      <c r="S117" s="246"/>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c r="BN117" s="248"/>
      <c r="BO117" s="248"/>
      <c r="BP117" s="248"/>
      <c r="BQ117" s="248"/>
      <c r="BR117" s="248"/>
      <c r="BS117" s="248"/>
      <c r="BT117" s="248"/>
      <c r="BU117" s="248"/>
      <c r="BV117" s="248"/>
      <c r="BW117" s="248"/>
      <c r="BX117" s="248"/>
      <c r="BY117" s="248"/>
      <c r="BZ117" s="248"/>
      <c r="CA117" s="248"/>
      <c r="CB117" s="248"/>
      <c r="CC117" s="248"/>
      <c r="CD117" s="248"/>
      <c r="CE117" s="248"/>
      <c r="CF117" s="248"/>
      <c r="CG117" s="248"/>
      <c r="CH117" s="248"/>
      <c r="CI117" s="248"/>
      <c r="CJ117" s="248"/>
      <c r="CK117" s="248"/>
      <c r="CL117" s="248"/>
      <c r="CM117" s="248"/>
      <c r="CN117" s="248"/>
      <c r="CO117" s="248"/>
      <c r="CP117" s="248"/>
      <c r="CQ117" s="248"/>
      <c r="CR117" s="248"/>
      <c r="CS117" s="248"/>
      <c r="CT117" s="248"/>
      <c r="CU117" s="248"/>
      <c r="CV117" s="248"/>
      <c r="CW117" s="248"/>
      <c r="CX117" s="248"/>
      <c r="CY117" s="248"/>
      <c r="CZ117" s="248"/>
      <c r="DA117" s="248"/>
      <c r="DB117" s="248"/>
      <c r="DC117" s="248"/>
      <c r="DD117" s="248"/>
      <c r="DE117" s="248"/>
      <c r="DF117" s="248"/>
      <c r="DG117" s="248"/>
      <c r="DH117" s="248"/>
      <c r="DI117" s="248"/>
      <c r="DJ117" s="248"/>
      <c r="DK117" s="248"/>
      <c r="DL117" s="248"/>
      <c r="DM117" s="248"/>
      <c r="DN117" s="248"/>
      <c r="DO117" s="248"/>
      <c r="DP117" s="248"/>
      <c r="DQ117" s="248"/>
      <c r="DR117" s="248"/>
      <c r="DS117" s="248"/>
      <c r="DT117" s="248"/>
      <c r="DU117" s="248"/>
      <c r="DV117" s="248"/>
      <c r="DW117" s="248"/>
      <c r="DX117" s="248"/>
      <c r="DY117" s="248"/>
      <c r="DZ117" s="248"/>
      <c r="EA117" s="248"/>
      <c r="EB117" s="248"/>
      <c r="EC117" s="248"/>
      <c r="ED117" s="248"/>
      <c r="EE117" s="248"/>
      <c r="EF117" s="248"/>
      <c r="EG117" s="248"/>
      <c r="EH117" s="248"/>
      <c r="EI117" s="248"/>
      <c r="EJ117" s="248"/>
      <c r="EK117" s="248"/>
      <c r="EL117" s="248"/>
      <c r="EM117" s="248"/>
      <c r="EN117" s="248"/>
      <c r="EO117" s="248"/>
      <c r="EP117" s="248"/>
      <c r="EQ117" s="248"/>
      <c r="ER117" s="248"/>
      <c r="ES117" s="248"/>
      <c r="ET117" s="248"/>
      <c r="EU117" s="248"/>
      <c r="EV117" s="248"/>
      <c r="EW117" s="248"/>
      <c r="EX117" s="248"/>
      <c r="EY117" s="248"/>
      <c r="EZ117" s="248"/>
      <c r="FA117" s="248"/>
      <c r="FB117" s="248"/>
      <c r="FC117" s="248"/>
      <c r="FD117" s="248"/>
      <c r="FE117" s="248"/>
      <c r="FF117" s="248"/>
      <c r="FG117" s="248"/>
      <c r="FH117" s="248"/>
      <c r="FI117" s="248"/>
      <c r="FJ117" s="248"/>
      <c r="FK117" s="248"/>
      <c r="FL117" s="248"/>
      <c r="FM117" s="248"/>
      <c r="FN117" s="248"/>
      <c r="FO117" s="248"/>
      <c r="FP117" s="248"/>
      <c r="FQ117" s="248"/>
      <c r="FR117" s="248"/>
      <c r="FS117" s="248"/>
      <c r="FT117" s="248"/>
      <c r="FU117" s="248"/>
      <c r="FV117" s="248"/>
      <c r="FW117" s="248"/>
      <c r="FX117" s="248"/>
      <c r="FY117" s="248"/>
      <c r="FZ117" s="248"/>
      <c r="GA117" s="248"/>
      <c r="GB117" s="248"/>
      <c r="GC117" s="248"/>
      <c r="GD117" s="248"/>
      <c r="GE117" s="248"/>
      <c r="GF117" s="248"/>
      <c r="GG117" s="248"/>
      <c r="GH117" s="248"/>
      <c r="GI117" s="248"/>
      <c r="GJ117" s="248"/>
      <c r="GK117" s="248"/>
      <c r="GL117" s="248"/>
      <c r="GM117" s="248"/>
      <c r="GN117" s="248"/>
      <c r="GO117" s="248"/>
      <c r="GP117" s="248"/>
      <c r="GQ117" s="248"/>
      <c r="GR117" s="248"/>
      <c r="GS117" s="248"/>
      <c r="GT117" s="248"/>
      <c r="GU117" s="248"/>
      <c r="GV117" s="248"/>
      <c r="GW117" s="248"/>
      <c r="GX117" s="248"/>
      <c r="GY117" s="248"/>
      <c r="GZ117" s="248"/>
      <c r="HA117" s="248"/>
      <c r="HB117" s="248"/>
      <c r="HC117" s="248"/>
      <c r="HD117" s="248"/>
      <c r="HE117" s="248"/>
      <c r="HF117" s="248"/>
      <c r="HG117" s="248"/>
      <c r="HH117" s="248"/>
      <c r="HI117" s="248"/>
      <c r="HJ117" s="248"/>
      <c r="HK117" s="248"/>
      <c r="HL117" s="248"/>
      <c r="HM117" s="248"/>
      <c r="HN117" s="248"/>
      <c r="HO117" s="248"/>
      <c r="HP117" s="248"/>
      <c r="HQ117" s="248"/>
      <c r="HR117" s="248"/>
      <c r="HS117" s="248"/>
      <c r="HT117" s="248"/>
      <c r="HU117" s="248"/>
      <c r="HV117" s="248"/>
      <c r="HW117" s="248"/>
      <c r="HX117" s="248"/>
      <c r="HY117" s="248"/>
      <c r="HZ117" s="248"/>
      <c r="IA117" s="248"/>
      <c r="IB117" s="248"/>
      <c r="IC117" s="248"/>
      <c r="ID117" s="248"/>
      <c r="IE117" s="248"/>
      <c r="IF117" s="248"/>
      <c r="IG117" s="248"/>
      <c r="IH117" s="248"/>
      <c r="II117" s="248"/>
      <c r="IJ117" s="248"/>
      <c r="IK117" s="248"/>
      <c r="IL117" s="248"/>
      <c r="IM117" s="248"/>
      <c r="IN117" s="248"/>
      <c r="IO117" s="248"/>
      <c r="IP117" s="248"/>
      <c r="IQ117" s="248"/>
      <c r="IR117" s="248"/>
      <c r="IS117" s="248"/>
      <c r="IT117" s="248"/>
    </row>
    <row r="118" spans="1:255" s="336" customFormat="1" ht="47.4" thickBot="1">
      <c r="A118" s="246"/>
      <c r="B118" s="246"/>
      <c r="C118" s="244" t="s">
        <v>248</v>
      </c>
      <c r="D118" s="306" t="s">
        <v>503</v>
      </c>
      <c r="E118" s="99">
        <v>0</v>
      </c>
      <c r="F118" s="99">
        <v>0</v>
      </c>
      <c r="G118" s="100">
        <v>0</v>
      </c>
      <c r="H118" s="99" t="s">
        <v>250</v>
      </c>
      <c r="I118" s="100">
        <v>124902000</v>
      </c>
      <c r="J118" s="99" t="s">
        <v>251</v>
      </c>
      <c r="K118" s="241">
        <v>149882400</v>
      </c>
      <c r="L118" s="99" t="s">
        <v>252</v>
      </c>
      <c r="M118" s="241">
        <v>179858880</v>
      </c>
      <c r="N118" s="99" t="s">
        <v>253</v>
      </c>
      <c r="O118" s="241">
        <v>215830656</v>
      </c>
      <c r="P118" s="247"/>
      <c r="Q118" s="304">
        <f t="shared" si="2"/>
        <v>670473936</v>
      </c>
      <c r="R118" s="246"/>
      <c r="S118" s="246"/>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c r="BN118" s="248"/>
      <c r="BO118" s="248"/>
      <c r="BP118" s="248"/>
      <c r="BQ118" s="248"/>
      <c r="BR118" s="248"/>
      <c r="BS118" s="248"/>
      <c r="BT118" s="248"/>
      <c r="BU118" s="248"/>
      <c r="BV118" s="248"/>
      <c r="BW118" s="248"/>
      <c r="BX118" s="248"/>
      <c r="BY118" s="248"/>
      <c r="BZ118" s="248"/>
      <c r="CA118" s="248"/>
      <c r="CB118" s="248"/>
      <c r="CC118" s="248"/>
      <c r="CD118" s="248"/>
      <c r="CE118" s="248"/>
      <c r="CF118" s="248"/>
      <c r="CG118" s="248"/>
      <c r="CH118" s="248"/>
      <c r="CI118" s="248"/>
      <c r="CJ118" s="248"/>
      <c r="CK118" s="248"/>
      <c r="CL118" s="248"/>
      <c r="CM118" s="248"/>
      <c r="CN118" s="248"/>
      <c r="CO118" s="248"/>
      <c r="CP118" s="248"/>
      <c r="CQ118" s="248"/>
      <c r="CR118" s="248"/>
      <c r="CS118" s="248"/>
      <c r="CT118" s="248"/>
      <c r="CU118" s="248"/>
      <c r="CV118" s="248"/>
      <c r="CW118" s="248"/>
      <c r="CX118" s="248"/>
      <c r="CY118" s="248"/>
      <c r="CZ118" s="248"/>
      <c r="DA118" s="248"/>
      <c r="DB118" s="248"/>
      <c r="DC118" s="248"/>
      <c r="DD118" s="248"/>
      <c r="DE118" s="248"/>
      <c r="DF118" s="248"/>
      <c r="DG118" s="248"/>
      <c r="DH118" s="248"/>
      <c r="DI118" s="248"/>
      <c r="DJ118" s="248"/>
      <c r="DK118" s="248"/>
      <c r="DL118" s="248"/>
      <c r="DM118" s="248"/>
      <c r="DN118" s="248"/>
      <c r="DO118" s="248"/>
      <c r="DP118" s="248"/>
      <c r="DQ118" s="248"/>
      <c r="DR118" s="248"/>
      <c r="DS118" s="248"/>
      <c r="DT118" s="248"/>
      <c r="DU118" s="248"/>
      <c r="DV118" s="248"/>
      <c r="DW118" s="248"/>
      <c r="DX118" s="248"/>
      <c r="DY118" s="248"/>
      <c r="DZ118" s="248"/>
      <c r="EA118" s="248"/>
      <c r="EB118" s="248"/>
      <c r="EC118" s="248"/>
      <c r="ED118" s="248"/>
      <c r="EE118" s="248"/>
      <c r="EF118" s="248"/>
      <c r="EG118" s="248"/>
      <c r="EH118" s="248"/>
      <c r="EI118" s="248"/>
      <c r="EJ118" s="248"/>
      <c r="EK118" s="248"/>
      <c r="EL118" s="248"/>
      <c r="EM118" s="248"/>
      <c r="EN118" s="248"/>
      <c r="EO118" s="248"/>
      <c r="EP118" s="248"/>
      <c r="EQ118" s="248"/>
      <c r="ER118" s="248"/>
      <c r="ES118" s="248"/>
      <c r="ET118" s="248"/>
      <c r="EU118" s="248"/>
      <c r="EV118" s="248"/>
      <c r="EW118" s="248"/>
      <c r="EX118" s="248"/>
      <c r="EY118" s="248"/>
      <c r="EZ118" s="248"/>
      <c r="FA118" s="248"/>
      <c r="FB118" s="248"/>
      <c r="FC118" s="248"/>
      <c r="FD118" s="248"/>
      <c r="FE118" s="248"/>
      <c r="FF118" s="248"/>
      <c r="FG118" s="248"/>
      <c r="FH118" s="248"/>
      <c r="FI118" s="248"/>
      <c r="FJ118" s="248"/>
      <c r="FK118" s="248"/>
      <c r="FL118" s="248"/>
      <c r="FM118" s="248"/>
      <c r="FN118" s="248"/>
      <c r="FO118" s="248"/>
      <c r="FP118" s="248"/>
      <c r="FQ118" s="248"/>
      <c r="FR118" s="248"/>
      <c r="FS118" s="248"/>
      <c r="FT118" s="248"/>
      <c r="FU118" s="248"/>
      <c r="FV118" s="248"/>
      <c r="FW118" s="248"/>
      <c r="FX118" s="248"/>
      <c r="FY118" s="248"/>
      <c r="FZ118" s="248"/>
      <c r="GA118" s="248"/>
      <c r="GB118" s="248"/>
      <c r="GC118" s="248"/>
      <c r="GD118" s="248"/>
      <c r="GE118" s="248"/>
      <c r="GF118" s="248"/>
      <c r="GG118" s="248"/>
      <c r="GH118" s="248"/>
      <c r="GI118" s="248"/>
      <c r="GJ118" s="248"/>
      <c r="GK118" s="248"/>
      <c r="GL118" s="248"/>
      <c r="GM118" s="248"/>
      <c r="GN118" s="248"/>
      <c r="GO118" s="248"/>
      <c r="GP118" s="248"/>
      <c r="GQ118" s="248"/>
      <c r="GR118" s="248"/>
      <c r="GS118" s="248"/>
      <c r="GT118" s="248"/>
      <c r="GU118" s="248"/>
      <c r="GV118" s="248"/>
      <c r="GW118" s="248"/>
      <c r="GX118" s="248"/>
      <c r="GY118" s="248"/>
      <c r="GZ118" s="248"/>
      <c r="HA118" s="248"/>
      <c r="HB118" s="248"/>
      <c r="HC118" s="248"/>
      <c r="HD118" s="248"/>
      <c r="HE118" s="248"/>
      <c r="HF118" s="248"/>
      <c r="HG118" s="248"/>
      <c r="HH118" s="248"/>
      <c r="HI118" s="248"/>
      <c r="HJ118" s="248"/>
      <c r="HK118" s="248"/>
      <c r="HL118" s="248"/>
      <c r="HM118" s="248"/>
      <c r="HN118" s="248"/>
      <c r="HO118" s="248"/>
      <c r="HP118" s="248"/>
      <c r="HQ118" s="248"/>
      <c r="HR118" s="248"/>
      <c r="HS118" s="248"/>
      <c r="HT118" s="248"/>
      <c r="HU118" s="248"/>
      <c r="HV118" s="248"/>
      <c r="HW118" s="248"/>
      <c r="HX118" s="248"/>
      <c r="HY118" s="248"/>
      <c r="HZ118" s="248"/>
      <c r="IA118" s="248"/>
      <c r="IB118" s="248"/>
      <c r="IC118" s="248"/>
      <c r="ID118" s="248"/>
      <c r="IE118" s="248"/>
      <c r="IF118" s="248"/>
      <c r="IG118" s="248"/>
      <c r="IH118" s="248"/>
      <c r="II118" s="248"/>
      <c r="IJ118" s="248"/>
      <c r="IK118" s="248"/>
      <c r="IL118" s="248"/>
      <c r="IM118" s="248"/>
      <c r="IN118" s="248"/>
      <c r="IO118" s="248"/>
      <c r="IP118" s="248"/>
      <c r="IQ118" s="248"/>
      <c r="IR118" s="248"/>
      <c r="IS118" s="248"/>
      <c r="IT118" s="248"/>
    </row>
    <row r="119" spans="1:255" s="305" customFormat="1" ht="46.8">
      <c r="A119" s="98"/>
      <c r="B119" s="98"/>
      <c r="C119" s="98" t="s">
        <v>254</v>
      </c>
      <c r="D119" s="245" t="s">
        <v>249</v>
      </c>
      <c r="E119" s="99">
        <v>0</v>
      </c>
      <c r="F119" s="99" t="s">
        <v>250</v>
      </c>
      <c r="G119" s="100">
        <v>104085000</v>
      </c>
      <c r="H119" s="99">
        <v>0</v>
      </c>
      <c r="I119" s="100">
        <v>0</v>
      </c>
      <c r="J119" s="99">
        <v>0</v>
      </c>
      <c r="K119" s="241">
        <v>0</v>
      </c>
      <c r="L119" s="99">
        <v>0</v>
      </c>
      <c r="M119" s="241">
        <v>0</v>
      </c>
      <c r="N119" s="99">
        <v>0</v>
      </c>
      <c r="O119" s="241">
        <v>0</v>
      </c>
      <c r="P119" s="99"/>
      <c r="Q119" s="304">
        <f t="shared" si="2"/>
        <v>104085000</v>
      </c>
      <c r="R119" s="98"/>
      <c r="S119" s="98"/>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42"/>
      <c r="CA119" s="242"/>
      <c r="CB119" s="242"/>
      <c r="CC119" s="242"/>
      <c r="CD119" s="242"/>
      <c r="CE119" s="242"/>
      <c r="CF119" s="242"/>
      <c r="CG119" s="242"/>
      <c r="CH119" s="242"/>
      <c r="CI119" s="242"/>
      <c r="CJ119" s="242"/>
      <c r="CK119" s="242"/>
      <c r="CL119" s="242"/>
      <c r="CM119" s="242"/>
      <c r="CN119" s="242"/>
      <c r="CO119" s="242"/>
      <c r="CP119" s="242"/>
      <c r="CQ119" s="242"/>
      <c r="CR119" s="242"/>
      <c r="CS119" s="242"/>
      <c r="CT119" s="242"/>
      <c r="CU119" s="242"/>
      <c r="CV119" s="242"/>
      <c r="CW119" s="242"/>
      <c r="CX119" s="242"/>
      <c r="CY119" s="242"/>
      <c r="CZ119" s="242"/>
      <c r="DA119" s="242"/>
      <c r="DB119" s="242"/>
      <c r="DC119" s="242"/>
      <c r="DD119" s="242"/>
      <c r="DE119" s="242"/>
      <c r="DF119" s="242"/>
      <c r="DG119" s="242"/>
      <c r="DH119" s="242"/>
      <c r="DI119" s="242"/>
      <c r="DJ119" s="242"/>
      <c r="DK119" s="242"/>
      <c r="DL119" s="242"/>
      <c r="DM119" s="242"/>
      <c r="DN119" s="242"/>
      <c r="DO119" s="242"/>
      <c r="DP119" s="242"/>
      <c r="DQ119" s="242"/>
      <c r="DR119" s="242"/>
      <c r="DS119" s="242"/>
      <c r="DT119" s="242"/>
      <c r="DU119" s="242"/>
      <c r="DV119" s="242"/>
      <c r="DW119" s="242"/>
      <c r="DX119" s="242"/>
      <c r="DY119" s="242"/>
      <c r="DZ119" s="242"/>
      <c r="EA119" s="242"/>
      <c r="EB119" s="242"/>
      <c r="EC119" s="242"/>
      <c r="ED119" s="242"/>
      <c r="EE119" s="242"/>
      <c r="EF119" s="242"/>
      <c r="EG119" s="242"/>
      <c r="EH119" s="242"/>
      <c r="EI119" s="242"/>
      <c r="EJ119" s="242"/>
      <c r="EK119" s="242"/>
      <c r="EL119" s="242"/>
      <c r="EM119" s="242"/>
      <c r="EN119" s="242"/>
      <c r="EO119" s="242"/>
      <c r="EP119" s="242"/>
      <c r="EQ119" s="242"/>
      <c r="ER119" s="242"/>
      <c r="ES119" s="242"/>
      <c r="ET119" s="242"/>
      <c r="EU119" s="242"/>
      <c r="EV119" s="242"/>
      <c r="EW119" s="242"/>
      <c r="EX119" s="242"/>
      <c r="EY119" s="242"/>
      <c r="EZ119" s="242"/>
      <c r="FA119" s="242"/>
      <c r="FB119" s="242"/>
      <c r="FC119" s="242"/>
      <c r="FD119" s="242"/>
      <c r="FE119" s="242"/>
      <c r="FF119" s="242"/>
      <c r="FG119" s="242"/>
      <c r="FH119" s="242"/>
      <c r="FI119" s="242"/>
      <c r="FJ119" s="242"/>
      <c r="FK119" s="242"/>
      <c r="FL119" s="242"/>
      <c r="FM119" s="242"/>
      <c r="FN119" s="242"/>
      <c r="FO119" s="242"/>
      <c r="FP119" s="242"/>
      <c r="FQ119" s="242"/>
      <c r="FR119" s="242"/>
      <c r="FS119" s="242"/>
      <c r="FT119" s="242"/>
      <c r="FU119" s="242"/>
      <c r="FV119" s="242"/>
      <c r="FW119" s="242"/>
      <c r="FX119" s="242"/>
      <c r="FY119" s="242"/>
      <c r="FZ119" s="242"/>
      <c r="GA119" s="242"/>
      <c r="GB119" s="242"/>
      <c r="GC119" s="242"/>
      <c r="GD119" s="242"/>
      <c r="GE119" s="242"/>
      <c r="GF119" s="242"/>
      <c r="GG119" s="242"/>
      <c r="GH119" s="242"/>
      <c r="GI119" s="242"/>
      <c r="GJ119" s="242"/>
      <c r="GK119" s="242"/>
      <c r="GL119" s="242"/>
      <c r="GM119" s="242"/>
      <c r="GN119" s="242"/>
      <c r="GO119" s="242"/>
      <c r="GP119" s="242"/>
      <c r="GQ119" s="242"/>
      <c r="GR119" s="242"/>
      <c r="GS119" s="242"/>
      <c r="GT119" s="242"/>
      <c r="GU119" s="242"/>
      <c r="GV119" s="242"/>
      <c r="GW119" s="242"/>
      <c r="GX119" s="242"/>
      <c r="GY119" s="242"/>
      <c r="GZ119" s="242"/>
      <c r="HA119" s="242"/>
      <c r="HB119" s="242"/>
      <c r="HC119" s="242"/>
      <c r="HD119" s="242"/>
      <c r="HE119" s="242"/>
      <c r="HF119" s="242"/>
      <c r="HG119" s="242"/>
      <c r="HH119" s="242"/>
      <c r="HI119" s="242"/>
      <c r="HJ119" s="242"/>
      <c r="HK119" s="242"/>
      <c r="HL119" s="242"/>
      <c r="HM119" s="242"/>
      <c r="HN119" s="242"/>
      <c r="HO119" s="242"/>
      <c r="HP119" s="242"/>
      <c r="HQ119" s="242"/>
      <c r="HR119" s="242"/>
      <c r="HS119" s="242"/>
      <c r="HT119" s="242"/>
      <c r="HU119" s="242"/>
      <c r="HV119" s="242"/>
      <c r="HW119" s="242"/>
      <c r="HX119" s="242"/>
      <c r="HY119" s="242"/>
      <c r="HZ119" s="242"/>
      <c r="IA119" s="242"/>
      <c r="IB119" s="242"/>
      <c r="IC119" s="242"/>
      <c r="ID119" s="242"/>
      <c r="IE119" s="242"/>
      <c r="IF119" s="242"/>
      <c r="IG119" s="242"/>
      <c r="IH119" s="242"/>
      <c r="II119" s="242"/>
      <c r="IJ119" s="242"/>
      <c r="IK119" s="242"/>
      <c r="IL119" s="242"/>
      <c r="IM119" s="242"/>
      <c r="IN119" s="242"/>
      <c r="IO119" s="242"/>
      <c r="IP119" s="242"/>
      <c r="IQ119" s="242"/>
      <c r="IR119" s="242"/>
      <c r="IS119" s="242"/>
      <c r="IT119" s="242"/>
    </row>
    <row r="120" spans="1:255" s="305" customFormat="1" ht="31.2">
      <c r="A120" s="98"/>
      <c r="B120" s="98"/>
      <c r="C120" s="244" t="s">
        <v>255</v>
      </c>
      <c r="D120" s="98" t="s">
        <v>256</v>
      </c>
      <c r="E120" s="99" t="s">
        <v>257</v>
      </c>
      <c r="F120" s="99" t="s">
        <v>257</v>
      </c>
      <c r="G120" s="100">
        <v>43250000</v>
      </c>
      <c r="H120" s="249" t="s">
        <v>257</v>
      </c>
      <c r="I120" s="100">
        <f>G120*120%</f>
        <v>51900000</v>
      </c>
      <c r="J120" s="99" t="s">
        <v>257</v>
      </c>
      <c r="K120" s="241">
        <f>I120*120%</f>
        <v>62280000</v>
      </c>
      <c r="L120" s="99" t="s">
        <v>257</v>
      </c>
      <c r="M120" s="241">
        <f>K120*120%</f>
        <v>74736000</v>
      </c>
      <c r="N120" s="99" t="s">
        <v>257</v>
      </c>
      <c r="O120" s="241">
        <f>M120*120%</f>
        <v>89683200</v>
      </c>
      <c r="P120" s="99"/>
      <c r="Q120" s="304">
        <f t="shared" si="2"/>
        <v>321849200</v>
      </c>
      <c r="R120" s="98"/>
      <c r="S120" s="98"/>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2"/>
      <c r="BV120" s="242"/>
      <c r="BW120" s="242"/>
      <c r="BX120" s="242"/>
      <c r="BY120" s="242"/>
      <c r="BZ120" s="242"/>
      <c r="CA120" s="242"/>
      <c r="CB120" s="242"/>
      <c r="CC120" s="242"/>
      <c r="CD120" s="242"/>
      <c r="CE120" s="242"/>
      <c r="CF120" s="242"/>
      <c r="CG120" s="242"/>
      <c r="CH120" s="242"/>
      <c r="CI120" s="242"/>
      <c r="CJ120" s="242"/>
      <c r="CK120" s="242"/>
      <c r="CL120" s="242"/>
      <c r="CM120" s="242"/>
      <c r="CN120" s="242"/>
      <c r="CO120" s="242"/>
      <c r="CP120" s="242"/>
      <c r="CQ120" s="242"/>
      <c r="CR120" s="242"/>
      <c r="CS120" s="242"/>
      <c r="CT120" s="242"/>
      <c r="CU120" s="242"/>
      <c r="CV120" s="242"/>
      <c r="CW120" s="242"/>
      <c r="CX120" s="242"/>
      <c r="CY120" s="242"/>
      <c r="CZ120" s="242"/>
      <c r="DA120" s="242"/>
      <c r="DB120" s="242"/>
      <c r="DC120" s="242"/>
      <c r="DD120" s="242"/>
      <c r="DE120" s="242"/>
      <c r="DF120" s="242"/>
      <c r="DG120" s="242"/>
      <c r="DH120" s="242"/>
      <c r="DI120" s="242"/>
      <c r="DJ120" s="242"/>
      <c r="DK120" s="242"/>
      <c r="DL120" s="242"/>
      <c r="DM120" s="242"/>
      <c r="DN120" s="242"/>
      <c r="DO120" s="242"/>
      <c r="DP120" s="242"/>
      <c r="DQ120" s="242"/>
      <c r="DR120" s="242"/>
      <c r="DS120" s="242"/>
      <c r="DT120" s="242"/>
      <c r="DU120" s="242"/>
      <c r="DV120" s="242"/>
      <c r="DW120" s="242"/>
      <c r="DX120" s="242"/>
      <c r="DY120" s="242"/>
      <c r="DZ120" s="242"/>
      <c r="EA120" s="242"/>
      <c r="EB120" s="242"/>
      <c r="EC120" s="242"/>
      <c r="ED120" s="242"/>
      <c r="EE120" s="242"/>
      <c r="EF120" s="242"/>
      <c r="EG120" s="242"/>
      <c r="EH120" s="242"/>
      <c r="EI120" s="242"/>
      <c r="EJ120" s="242"/>
      <c r="EK120" s="242"/>
      <c r="EL120" s="242"/>
      <c r="EM120" s="242"/>
      <c r="EN120" s="242"/>
      <c r="EO120" s="242"/>
      <c r="EP120" s="242"/>
      <c r="EQ120" s="242"/>
      <c r="ER120" s="242"/>
      <c r="ES120" s="242"/>
      <c r="ET120" s="242"/>
      <c r="EU120" s="242"/>
      <c r="EV120" s="242"/>
      <c r="EW120" s="242"/>
      <c r="EX120" s="242"/>
      <c r="EY120" s="242"/>
      <c r="EZ120" s="242"/>
      <c r="FA120" s="242"/>
      <c r="FB120" s="242"/>
      <c r="FC120" s="242"/>
      <c r="FD120" s="242"/>
      <c r="FE120" s="242"/>
      <c r="FF120" s="242"/>
      <c r="FG120" s="242"/>
      <c r="FH120" s="242"/>
      <c r="FI120" s="242"/>
      <c r="FJ120" s="242"/>
      <c r="FK120" s="242"/>
      <c r="FL120" s="242"/>
      <c r="FM120" s="242"/>
      <c r="FN120" s="242"/>
      <c r="FO120" s="242"/>
      <c r="FP120" s="242"/>
      <c r="FQ120" s="242"/>
      <c r="FR120" s="242"/>
      <c r="FS120" s="242"/>
      <c r="FT120" s="242"/>
      <c r="FU120" s="242"/>
      <c r="FV120" s="242"/>
      <c r="FW120" s="242"/>
      <c r="FX120" s="242"/>
      <c r="FY120" s="242"/>
      <c r="FZ120" s="242"/>
      <c r="GA120" s="242"/>
      <c r="GB120" s="242"/>
      <c r="GC120" s="242"/>
      <c r="GD120" s="242"/>
      <c r="GE120" s="242"/>
      <c r="GF120" s="242"/>
      <c r="GG120" s="242"/>
      <c r="GH120" s="242"/>
      <c r="GI120" s="242"/>
      <c r="GJ120" s="242"/>
      <c r="GK120" s="242"/>
      <c r="GL120" s="242"/>
      <c r="GM120" s="242"/>
      <c r="GN120" s="242"/>
      <c r="GO120" s="242"/>
      <c r="GP120" s="242"/>
      <c r="GQ120" s="242"/>
      <c r="GR120" s="242"/>
      <c r="GS120" s="242"/>
      <c r="GT120" s="242"/>
      <c r="GU120" s="242"/>
      <c r="GV120" s="242"/>
      <c r="GW120" s="242"/>
      <c r="GX120" s="242"/>
      <c r="GY120" s="242"/>
      <c r="GZ120" s="242"/>
      <c r="HA120" s="242"/>
      <c r="HB120" s="242"/>
      <c r="HC120" s="242"/>
      <c r="HD120" s="242"/>
      <c r="HE120" s="242"/>
      <c r="HF120" s="242"/>
      <c r="HG120" s="242"/>
      <c r="HH120" s="242"/>
      <c r="HI120" s="242"/>
      <c r="HJ120" s="242"/>
      <c r="HK120" s="242"/>
      <c r="HL120" s="242"/>
      <c r="HM120" s="242"/>
      <c r="HN120" s="242"/>
      <c r="HO120" s="242"/>
      <c r="HP120" s="242"/>
      <c r="HQ120" s="242"/>
      <c r="HR120" s="242"/>
      <c r="HS120" s="242"/>
      <c r="HT120" s="242"/>
      <c r="HU120" s="242"/>
      <c r="HV120" s="242"/>
      <c r="HW120" s="242"/>
      <c r="HX120" s="242"/>
      <c r="HY120" s="242"/>
      <c r="HZ120" s="242"/>
      <c r="IA120" s="242"/>
      <c r="IB120" s="242"/>
      <c r="IC120" s="242"/>
      <c r="ID120" s="242"/>
      <c r="IE120" s="242"/>
      <c r="IF120" s="242"/>
      <c r="IG120" s="242"/>
      <c r="IH120" s="242"/>
      <c r="II120" s="242"/>
      <c r="IJ120" s="242"/>
      <c r="IK120" s="242"/>
      <c r="IL120" s="242"/>
      <c r="IM120" s="242"/>
      <c r="IN120" s="242"/>
      <c r="IO120" s="242"/>
      <c r="IP120" s="242"/>
      <c r="IQ120" s="242"/>
      <c r="IR120" s="242"/>
      <c r="IS120" s="242"/>
      <c r="IT120" s="242"/>
    </row>
    <row r="121" spans="1:255" s="305" customFormat="1" ht="24.6" customHeight="1">
      <c r="A121" s="98"/>
      <c r="B121" s="98"/>
      <c r="C121" s="244" t="s">
        <v>258</v>
      </c>
      <c r="D121" s="98" t="s">
        <v>259</v>
      </c>
      <c r="E121" s="99" t="s">
        <v>90</v>
      </c>
      <c r="F121" s="99" t="s">
        <v>90</v>
      </c>
      <c r="G121" s="100">
        <v>747391000</v>
      </c>
      <c r="H121" s="249" t="s">
        <v>90</v>
      </c>
      <c r="I121" s="100">
        <v>784760550</v>
      </c>
      <c r="J121" s="99" t="s">
        <v>90</v>
      </c>
      <c r="K121" s="241">
        <v>823998578</v>
      </c>
      <c r="L121" s="99" t="s">
        <v>90</v>
      </c>
      <c r="M121" s="241">
        <v>865198506</v>
      </c>
      <c r="N121" s="99" t="s">
        <v>90</v>
      </c>
      <c r="O121" s="241">
        <v>908458432</v>
      </c>
      <c r="P121" s="99"/>
      <c r="Q121" s="304">
        <f t="shared" si="2"/>
        <v>4129807066</v>
      </c>
      <c r="R121" s="98"/>
      <c r="S121" s="98"/>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2"/>
      <c r="BV121" s="242"/>
      <c r="BW121" s="242"/>
      <c r="BX121" s="242"/>
      <c r="BY121" s="242"/>
      <c r="BZ121" s="242"/>
      <c r="CA121" s="242"/>
      <c r="CB121" s="242"/>
      <c r="CC121" s="242"/>
      <c r="CD121" s="242"/>
      <c r="CE121" s="242"/>
      <c r="CF121" s="242"/>
      <c r="CG121" s="242"/>
      <c r="CH121" s="242"/>
      <c r="CI121" s="242"/>
      <c r="CJ121" s="242"/>
      <c r="CK121" s="242"/>
      <c r="CL121" s="242"/>
      <c r="CM121" s="242"/>
      <c r="CN121" s="242"/>
      <c r="CO121" s="242"/>
      <c r="CP121" s="242"/>
      <c r="CQ121" s="242"/>
      <c r="CR121" s="242"/>
      <c r="CS121" s="242"/>
      <c r="CT121" s="242"/>
      <c r="CU121" s="242"/>
      <c r="CV121" s="242"/>
      <c r="CW121" s="242"/>
      <c r="CX121" s="242"/>
      <c r="CY121" s="242"/>
      <c r="CZ121" s="242"/>
      <c r="DA121" s="242"/>
      <c r="DB121" s="242"/>
      <c r="DC121" s="242"/>
      <c r="DD121" s="242"/>
      <c r="DE121" s="242"/>
      <c r="DF121" s="242"/>
      <c r="DG121" s="242"/>
      <c r="DH121" s="242"/>
      <c r="DI121" s="242"/>
      <c r="DJ121" s="242"/>
      <c r="DK121" s="242"/>
      <c r="DL121" s="242"/>
      <c r="DM121" s="242"/>
      <c r="DN121" s="242"/>
      <c r="DO121" s="242"/>
      <c r="DP121" s="242"/>
      <c r="DQ121" s="242"/>
      <c r="DR121" s="242"/>
      <c r="DS121" s="242"/>
      <c r="DT121" s="242"/>
      <c r="DU121" s="242"/>
      <c r="DV121" s="242"/>
      <c r="DW121" s="242"/>
      <c r="DX121" s="242"/>
      <c r="DY121" s="242"/>
      <c r="DZ121" s="242"/>
      <c r="EA121" s="242"/>
      <c r="EB121" s="242"/>
      <c r="EC121" s="242"/>
      <c r="ED121" s="242"/>
      <c r="EE121" s="242"/>
      <c r="EF121" s="242"/>
      <c r="EG121" s="242"/>
      <c r="EH121" s="242"/>
      <c r="EI121" s="242"/>
      <c r="EJ121" s="242"/>
      <c r="EK121" s="242"/>
      <c r="EL121" s="242"/>
      <c r="EM121" s="242"/>
      <c r="EN121" s="242"/>
      <c r="EO121" s="242"/>
      <c r="EP121" s="242"/>
      <c r="EQ121" s="242"/>
      <c r="ER121" s="242"/>
      <c r="ES121" s="242"/>
      <c r="ET121" s="242"/>
      <c r="EU121" s="242"/>
      <c r="EV121" s="242"/>
      <c r="EW121" s="242"/>
      <c r="EX121" s="242"/>
      <c r="EY121" s="242"/>
      <c r="EZ121" s="242"/>
      <c r="FA121" s="242"/>
      <c r="FB121" s="242"/>
      <c r="FC121" s="242"/>
      <c r="FD121" s="242"/>
      <c r="FE121" s="242"/>
      <c r="FF121" s="242"/>
      <c r="FG121" s="242"/>
      <c r="FH121" s="242"/>
      <c r="FI121" s="242"/>
      <c r="FJ121" s="242"/>
      <c r="FK121" s="242"/>
      <c r="FL121" s="242"/>
      <c r="FM121" s="242"/>
      <c r="FN121" s="242"/>
      <c r="FO121" s="242"/>
      <c r="FP121" s="242"/>
      <c r="FQ121" s="242"/>
      <c r="FR121" s="242"/>
      <c r="FS121" s="242"/>
      <c r="FT121" s="242"/>
      <c r="FU121" s="242"/>
      <c r="FV121" s="242"/>
      <c r="FW121" s="242"/>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2"/>
      <c r="GV121" s="242"/>
      <c r="GW121" s="242"/>
      <c r="GX121" s="242"/>
      <c r="GY121" s="242"/>
      <c r="GZ121" s="242"/>
      <c r="HA121" s="242"/>
      <c r="HB121" s="242"/>
      <c r="HC121" s="242"/>
      <c r="HD121" s="242"/>
      <c r="HE121" s="242"/>
      <c r="HF121" s="242"/>
      <c r="HG121" s="242"/>
      <c r="HH121" s="242"/>
      <c r="HI121" s="242"/>
      <c r="HJ121" s="242"/>
      <c r="HK121" s="242"/>
      <c r="HL121" s="242"/>
      <c r="HM121" s="242"/>
      <c r="HN121" s="242"/>
      <c r="HO121" s="242"/>
      <c r="HP121" s="242"/>
      <c r="HQ121" s="242"/>
      <c r="HR121" s="242"/>
      <c r="HS121" s="242"/>
      <c r="HT121" s="242"/>
      <c r="HU121" s="242"/>
      <c r="HV121" s="242"/>
      <c r="HW121" s="242"/>
      <c r="HX121" s="242"/>
      <c r="HY121" s="242"/>
      <c r="HZ121" s="242"/>
      <c r="IA121" s="242"/>
      <c r="IB121" s="242"/>
      <c r="IC121" s="242"/>
      <c r="ID121" s="242"/>
      <c r="IE121" s="242"/>
      <c r="IF121" s="242"/>
      <c r="IG121" s="242"/>
      <c r="IH121" s="242"/>
      <c r="II121" s="242"/>
      <c r="IJ121" s="242"/>
      <c r="IK121" s="242"/>
      <c r="IL121" s="242"/>
      <c r="IM121" s="242"/>
      <c r="IN121" s="242"/>
      <c r="IO121" s="242"/>
      <c r="IP121" s="242"/>
      <c r="IQ121" s="242"/>
      <c r="IR121" s="242"/>
      <c r="IS121" s="242"/>
      <c r="IT121" s="242"/>
    </row>
    <row r="122" spans="1:255" s="305" customFormat="1" ht="46.8">
      <c r="A122" s="98"/>
      <c r="B122" s="98"/>
      <c r="C122" s="244" t="s">
        <v>260</v>
      </c>
      <c r="D122" s="98" t="s">
        <v>261</v>
      </c>
      <c r="E122" s="99" t="s">
        <v>154</v>
      </c>
      <c r="F122" s="99" t="s">
        <v>154</v>
      </c>
      <c r="G122" s="100">
        <v>0</v>
      </c>
      <c r="H122" s="249" t="s">
        <v>154</v>
      </c>
      <c r="I122" s="100">
        <v>334800000</v>
      </c>
      <c r="J122" s="99" t="s">
        <v>154</v>
      </c>
      <c r="K122" s="243">
        <v>334800000</v>
      </c>
      <c r="L122" s="99" t="s">
        <v>154</v>
      </c>
      <c r="M122" s="241">
        <v>334800000</v>
      </c>
      <c r="N122" s="99" t="s">
        <v>154</v>
      </c>
      <c r="O122" s="241">
        <v>334800000</v>
      </c>
      <c r="P122" s="99"/>
      <c r="Q122" s="304">
        <f t="shared" si="2"/>
        <v>1339200000</v>
      </c>
      <c r="R122" s="98"/>
      <c r="S122" s="98"/>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2"/>
      <c r="BV122" s="242"/>
      <c r="BW122" s="242"/>
      <c r="BX122" s="242"/>
      <c r="BY122" s="242"/>
      <c r="BZ122" s="242"/>
      <c r="CA122" s="242"/>
      <c r="CB122" s="242"/>
      <c r="CC122" s="242"/>
      <c r="CD122" s="242"/>
      <c r="CE122" s="242"/>
      <c r="CF122" s="242"/>
      <c r="CG122" s="242"/>
      <c r="CH122" s="242"/>
      <c r="CI122" s="242"/>
      <c r="CJ122" s="242"/>
      <c r="CK122" s="242"/>
      <c r="CL122" s="242"/>
      <c r="CM122" s="242"/>
      <c r="CN122" s="242"/>
      <c r="CO122" s="242"/>
      <c r="CP122" s="242"/>
      <c r="CQ122" s="242"/>
      <c r="CR122" s="242"/>
      <c r="CS122" s="242"/>
      <c r="CT122" s="242"/>
      <c r="CU122" s="242"/>
      <c r="CV122" s="242"/>
      <c r="CW122" s="242"/>
      <c r="CX122" s="242"/>
      <c r="CY122" s="242"/>
      <c r="CZ122" s="242"/>
      <c r="DA122" s="242"/>
      <c r="DB122" s="242"/>
      <c r="DC122" s="242"/>
      <c r="DD122" s="242"/>
      <c r="DE122" s="242"/>
      <c r="DF122" s="242"/>
      <c r="DG122" s="242"/>
      <c r="DH122" s="242"/>
      <c r="DI122" s="242"/>
      <c r="DJ122" s="242"/>
      <c r="DK122" s="242"/>
      <c r="DL122" s="242"/>
      <c r="DM122" s="242"/>
      <c r="DN122" s="242"/>
      <c r="DO122" s="242"/>
      <c r="DP122" s="242"/>
      <c r="DQ122" s="242"/>
      <c r="DR122" s="242"/>
      <c r="DS122" s="242"/>
      <c r="DT122" s="242"/>
      <c r="DU122" s="242"/>
      <c r="DV122" s="242"/>
      <c r="DW122" s="242"/>
      <c r="DX122" s="242"/>
      <c r="DY122" s="242"/>
      <c r="DZ122" s="242"/>
      <c r="EA122" s="242"/>
      <c r="EB122" s="242"/>
      <c r="EC122" s="242"/>
      <c r="ED122" s="242"/>
      <c r="EE122" s="242"/>
      <c r="EF122" s="242"/>
      <c r="EG122" s="242"/>
      <c r="EH122" s="242"/>
      <c r="EI122" s="242"/>
      <c r="EJ122" s="242"/>
      <c r="EK122" s="242"/>
      <c r="EL122" s="242"/>
      <c r="EM122" s="242"/>
      <c r="EN122" s="242"/>
      <c r="EO122" s="242"/>
      <c r="EP122" s="242"/>
      <c r="EQ122" s="242"/>
      <c r="ER122" s="242"/>
      <c r="ES122" s="242"/>
      <c r="ET122" s="242"/>
      <c r="EU122" s="242"/>
      <c r="EV122" s="242"/>
      <c r="EW122" s="242"/>
      <c r="EX122" s="242"/>
      <c r="EY122" s="242"/>
      <c r="EZ122" s="242"/>
      <c r="FA122" s="242"/>
      <c r="FB122" s="242"/>
      <c r="FC122" s="242"/>
      <c r="FD122" s="242"/>
      <c r="FE122" s="242"/>
      <c r="FF122" s="242"/>
      <c r="FG122" s="242"/>
      <c r="FH122" s="242"/>
      <c r="FI122" s="242"/>
      <c r="FJ122" s="242"/>
      <c r="FK122" s="242"/>
      <c r="FL122" s="242"/>
      <c r="FM122" s="242"/>
      <c r="FN122" s="242"/>
      <c r="FO122" s="242"/>
      <c r="FP122" s="242"/>
      <c r="FQ122" s="242"/>
      <c r="FR122" s="242"/>
      <c r="FS122" s="242"/>
      <c r="FT122" s="242"/>
      <c r="FU122" s="242"/>
      <c r="FV122" s="242"/>
      <c r="FW122" s="242"/>
      <c r="FX122" s="242"/>
      <c r="FY122" s="242"/>
      <c r="FZ122" s="242"/>
      <c r="GA122" s="242"/>
      <c r="GB122" s="242"/>
      <c r="GC122" s="242"/>
      <c r="GD122" s="242"/>
      <c r="GE122" s="242"/>
      <c r="GF122" s="242"/>
      <c r="GG122" s="242"/>
      <c r="GH122" s="242"/>
      <c r="GI122" s="242"/>
      <c r="GJ122" s="242"/>
      <c r="GK122" s="242"/>
      <c r="GL122" s="242"/>
      <c r="GM122" s="242"/>
      <c r="GN122" s="242"/>
      <c r="GO122" s="242"/>
      <c r="GP122" s="242"/>
      <c r="GQ122" s="242"/>
      <c r="GR122" s="242"/>
      <c r="GS122" s="242"/>
      <c r="GT122" s="242"/>
      <c r="GU122" s="242"/>
      <c r="GV122" s="242"/>
      <c r="GW122" s="242"/>
      <c r="GX122" s="242"/>
      <c r="GY122" s="242"/>
      <c r="GZ122" s="242"/>
      <c r="HA122" s="242"/>
      <c r="HB122" s="242"/>
      <c r="HC122" s="242"/>
      <c r="HD122" s="242"/>
      <c r="HE122" s="242"/>
      <c r="HF122" s="242"/>
      <c r="HG122" s="242"/>
      <c r="HH122" s="242"/>
      <c r="HI122" s="242"/>
      <c r="HJ122" s="242"/>
      <c r="HK122" s="242"/>
      <c r="HL122" s="242"/>
      <c r="HM122" s="242"/>
      <c r="HN122" s="242"/>
      <c r="HO122" s="242"/>
      <c r="HP122" s="242"/>
      <c r="HQ122" s="242"/>
      <c r="HR122" s="242"/>
      <c r="HS122" s="242"/>
      <c r="HT122" s="242"/>
      <c r="HU122" s="242"/>
      <c r="HV122" s="242"/>
      <c r="HW122" s="242"/>
      <c r="HX122" s="242"/>
      <c r="HY122" s="242"/>
      <c r="HZ122" s="242"/>
      <c r="IA122" s="242"/>
      <c r="IB122" s="242"/>
      <c r="IC122" s="242"/>
      <c r="ID122" s="242"/>
      <c r="IE122" s="242"/>
      <c r="IF122" s="242"/>
      <c r="IG122" s="242"/>
      <c r="IH122" s="242"/>
      <c r="II122" s="242"/>
      <c r="IJ122" s="242"/>
      <c r="IK122" s="242"/>
      <c r="IL122" s="242"/>
      <c r="IM122" s="242"/>
      <c r="IN122" s="242"/>
      <c r="IO122" s="242"/>
      <c r="IP122" s="242"/>
      <c r="IQ122" s="242"/>
      <c r="IR122" s="242"/>
      <c r="IS122" s="242"/>
      <c r="IT122" s="242"/>
    </row>
    <row r="123" spans="1:255" s="264" customFormat="1" ht="67.95" customHeight="1">
      <c r="A123" s="88" t="s">
        <v>541</v>
      </c>
      <c r="B123" s="72"/>
      <c r="C123" s="72"/>
      <c r="D123" s="246" t="s">
        <v>262</v>
      </c>
      <c r="E123" s="247" t="s">
        <v>263</v>
      </c>
      <c r="F123" s="247" t="s">
        <v>20</v>
      </c>
      <c r="G123" s="100"/>
      <c r="H123" s="247" t="s">
        <v>21</v>
      </c>
      <c r="I123" s="335">
        <f>I124</f>
        <v>1260000000</v>
      </c>
      <c r="J123" s="247" t="s">
        <v>22</v>
      </c>
      <c r="K123" s="243">
        <f>SUBTOTAL(9,K124:K142)</f>
        <v>1276000000</v>
      </c>
      <c r="L123" s="247" t="s">
        <v>23</v>
      </c>
      <c r="M123" s="243">
        <f>SUBTOTAL(9,M124:M142)</f>
        <v>1443600000</v>
      </c>
      <c r="N123" s="247" t="s">
        <v>24</v>
      </c>
      <c r="O123" s="243">
        <f>SUBTOTAL(9,O124:O142)</f>
        <v>1512960000</v>
      </c>
      <c r="P123" s="247"/>
      <c r="Q123" s="308">
        <f>G123+I123+K123+M123+O123</f>
        <v>5492560000</v>
      </c>
      <c r="R123" s="72"/>
      <c r="S123" s="72"/>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row>
    <row r="124" spans="1:255" s="261" customFormat="1" ht="130.94999999999999" customHeight="1">
      <c r="A124" s="342"/>
      <c r="B124" s="342" t="s">
        <v>18</v>
      </c>
      <c r="C124" s="283"/>
      <c r="D124" s="283" t="s">
        <v>542</v>
      </c>
      <c r="E124" s="286" t="s">
        <v>122</v>
      </c>
      <c r="F124" s="286" t="s">
        <v>123</v>
      </c>
      <c r="G124" s="288">
        <f>SUBTOTAL(9,G125:G139)</f>
        <v>0</v>
      </c>
      <c r="H124" s="286" t="s">
        <v>544</v>
      </c>
      <c r="I124" s="288">
        <f>I125</f>
        <v>1260000000</v>
      </c>
      <c r="J124" s="286" t="s">
        <v>545</v>
      </c>
      <c r="K124" s="289">
        <f>SUBTOTAL(9,K125:K143)</f>
        <v>1276000000</v>
      </c>
      <c r="L124" s="286" t="s">
        <v>546</v>
      </c>
      <c r="M124" s="289">
        <f>SUBTOTAL(9,M125:M143)</f>
        <v>1443600000</v>
      </c>
      <c r="N124" s="286" t="s">
        <v>543</v>
      </c>
      <c r="O124" s="289">
        <f>SUBTOTAL(9,O125:O143)</f>
        <v>1512960000</v>
      </c>
      <c r="P124" s="286"/>
      <c r="Q124" s="308">
        <f>G124+I124+K124+M124+O124</f>
        <v>5492560000</v>
      </c>
      <c r="R124" s="283"/>
      <c r="S124" s="283"/>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0"/>
      <c r="BY124" s="260"/>
      <c r="BZ124" s="260"/>
      <c r="CA124" s="260"/>
      <c r="CB124" s="260"/>
      <c r="CC124" s="260"/>
      <c r="CD124" s="260"/>
      <c r="CE124" s="260"/>
      <c r="CF124" s="260"/>
      <c r="CG124" s="260"/>
      <c r="CH124" s="260"/>
      <c r="CI124" s="260"/>
      <c r="CJ124" s="260"/>
      <c r="CK124" s="260"/>
      <c r="CL124" s="260"/>
      <c r="CM124" s="260"/>
      <c r="CN124" s="260"/>
      <c r="CO124" s="260"/>
      <c r="CP124" s="260"/>
      <c r="CQ124" s="260"/>
      <c r="CR124" s="260"/>
      <c r="CS124" s="260"/>
      <c r="CT124" s="260"/>
      <c r="CU124" s="260"/>
      <c r="CV124" s="260"/>
      <c r="CW124" s="260"/>
      <c r="CX124" s="260"/>
      <c r="CY124" s="260"/>
      <c r="CZ124" s="260"/>
      <c r="DA124" s="260"/>
      <c r="DB124" s="260"/>
      <c r="DC124" s="260"/>
      <c r="DD124" s="260"/>
      <c r="DE124" s="260"/>
      <c r="DF124" s="260"/>
      <c r="DG124" s="260"/>
      <c r="DH124" s="260"/>
      <c r="DI124" s="260"/>
      <c r="DJ124" s="260"/>
      <c r="DK124" s="260"/>
      <c r="DL124" s="260"/>
      <c r="DM124" s="260"/>
      <c r="DN124" s="260"/>
      <c r="DO124" s="260"/>
      <c r="DP124" s="260"/>
      <c r="DQ124" s="260"/>
      <c r="DR124" s="260"/>
      <c r="DS124" s="260"/>
      <c r="DT124" s="260"/>
      <c r="DU124" s="260"/>
      <c r="DV124" s="260"/>
      <c r="DW124" s="260"/>
      <c r="DX124" s="260"/>
      <c r="DY124" s="260"/>
      <c r="DZ124" s="260"/>
      <c r="EA124" s="260"/>
      <c r="EB124" s="260"/>
      <c r="EC124" s="260"/>
      <c r="ED124" s="260"/>
      <c r="EE124" s="260"/>
      <c r="EF124" s="260"/>
      <c r="EG124" s="260"/>
      <c r="EH124" s="260"/>
      <c r="EI124" s="260"/>
      <c r="EJ124" s="260"/>
      <c r="EK124" s="260"/>
      <c r="EL124" s="260"/>
      <c r="EM124" s="260"/>
      <c r="EN124" s="260"/>
      <c r="EO124" s="260"/>
      <c r="EP124" s="260"/>
      <c r="EQ124" s="260"/>
      <c r="ER124" s="260"/>
      <c r="ES124" s="260"/>
      <c r="ET124" s="260"/>
      <c r="EU124" s="260"/>
      <c r="EV124" s="260"/>
      <c r="EW124" s="260"/>
      <c r="EX124" s="260"/>
      <c r="EY124" s="260"/>
      <c r="EZ124" s="260"/>
      <c r="FA124" s="260"/>
      <c r="FB124" s="260"/>
      <c r="FC124" s="260"/>
      <c r="FD124" s="260"/>
      <c r="FE124" s="260"/>
      <c r="FF124" s="260"/>
      <c r="FG124" s="260"/>
      <c r="FH124" s="260"/>
      <c r="FI124" s="260"/>
      <c r="FJ124" s="260"/>
      <c r="FK124" s="260"/>
      <c r="FL124" s="260"/>
      <c r="FM124" s="260"/>
      <c r="FN124" s="260"/>
      <c r="FO124" s="260"/>
      <c r="FP124" s="260"/>
      <c r="FQ124" s="260"/>
      <c r="FR124" s="260"/>
      <c r="FS124" s="260"/>
      <c r="FT124" s="260"/>
      <c r="FU124" s="260"/>
      <c r="FV124" s="260"/>
      <c r="FW124" s="260"/>
      <c r="FX124" s="260"/>
      <c r="FY124" s="260"/>
      <c r="FZ124" s="260"/>
      <c r="GA124" s="260"/>
      <c r="GB124" s="260"/>
      <c r="GC124" s="260"/>
      <c r="GD124" s="260"/>
      <c r="GE124" s="260"/>
      <c r="GF124" s="260"/>
      <c r="GG124" s="260"/>
      <c r="GH124" s="260"/>
      <c r="GI124" s="260"/>
      <c r="GJ124" s="260"/>
      <c r="GK124" s="260"/>
      <c r="GL124" s="260"/>
      <c r="GM124" s="260"/>
      <c r="GN124" s="260"/>
      <c r="GO124" s="260"/>
      <c r="GP124" s="260"/>
      <c r="GQ124" s="260"/>
      <c r="GR124" s="260"/>
      <c r="GS124" s="260"/>
      <c r="GT124" s="260"/>
      <c r="GU124" s="260"/>
      <c r="GV124" s="260"/>
      <c r="GW124" s="260"/>
      <c r="GX124" s="260"/>
      <c r="GY124" s="260"/>
      <c r="GZ124" s="260"/>
      <c r="HA124" s="260"/>
      <c r="HB124" s="260"/>
      <c r="HC124" s="260"/>
      <c r="HD124" s="260"/>
      <c r="HE124" s="260"/>
      <c r="HF124" s="260"/>
      <c r="HG124" s="260"/>
      <c r="HH124" s="260"/>
      <c r="HI124" s="260"/>
      <c r="HJ124" s="260"/>
      <c r="HK124" s="260"/>
      <c r="HL124" s="260"/>
      <c r="HM124" s="260"/>
      <c r="HN124" s="260"/>
      <c r="HO124" s="260"/>
      <c r="HP124" s="260"/>
      <c r="HQ124" s="260"/>
      <c r="HR124" s="260"/>
      <c r="HS124" s="260"/>
      <c r="HT124" s="260"/>
      <c r="HU124" s="260"/>
      <c r="HV124" s="260"/>
      <c r="HW124" s="260"/>
      <c r="HX124" s="260"/>
      <c r="HY124" s="260"/>
      <c r="HZ124" s="260"/>
      <c r="IA124" s="260"/>
      <c r="IB124" s="260"/>
      <c r="IC124" s="260"/>
      <c r="ID124" s="260"/>
      <c r="IE124" s="260"/>
      <c r="IF124" s="260"/>
      <c r="IG124" s="260"/>
      <c r="IH124" s="260"/>
      <c r="II124" s="260"/>
      <c r="IJ124" s="260"/>
      <c r="IK124" s="260"/>
      <c r="IL124" s="260"/>
      <c r="IM124" s="260"/>
      <c r="IN124" s="260"/>
      <c r="IO124" s="260"/>
      <c r="IP124" s="260"/>
      <c r="IQ124" s="260"/>
      <c r="IR124" s="260"/>
      <c r="IS124" s="260"/>
      <c r="IT124" s="260"/>
    </row>
    <row r="125" spans="1:255" s="312" customFormat="1" ht="46.8">
      <c r="A125" s="85"/>
      <c r="B125" s="85"/>
      <c r="C125" s="85" t="s">
        <v>264</v>
      </c>
      <c r="D125" s="85" t="s">
        <v>265</v>
      </c>
      <c r="E125" s="303" t="s">
        <v>266</v>
      </c>
      <c r="F125" s="303" t="s">
        <v>266</v>
      </c>
      <c r="G125" s="296">
        <f>SUBTOTAL(9,G126:G137)</f>
        <v>0</v>
      </c>
      <c r="H125" s="343" t="s">
        <v>267</v>
      </c>
      <c r="I125" s="298">
        <f>SUM(I126:I138)</f>
        <v>1260000000</v>
      </c>
      <c r="J125" s="303" t="s">
        <v>268</v>
      </c>
      <c r="K125" s="299">
        <f>SUBTOTAL(9,K126:K137)</f>
        <v>1276000000</v>
      </c>
      <c r="L125" s="303" t="s">
        <v>269</v>
      </c>
      <c r="M125" s="299">
        <f>SUBTOTAL(9,M126:M137)</f>
        <v>1443600000</v>
      </c>
      <c r="N125" s="303" t="s">
        <v>270</v>
      </c>
      <c r="O125" s="299">
        <f>SUBTOTAL(9,O126:O137)</f>
        <v>1512960000</v>
      </c>
      <c r="P125" s="303"/>
      <c r="Q125" s="344">
        <f>G125+I125+K125+M125+O125</f>
        <v>5492560000</v>
      </c>
      <c r="R125" s="85"/>
      <c r="S125" s="85"/>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92"/>
      <c r="DB125" s="92"/>
      <c r="DC125" s="92"/>
      <c r="DD125" s="92"/>
      <c r="DE125" s="92"/>
      <c r="DF125" s="92"/>
      <c r="DG125" s="92"/>
      <c r="DH125" s="92"/>
      <c r="DI125" s="92"/>
      <c r="DJ125" s="92"/>
      <c r="DK125" s="92"/>
      <c r="DL125" s="92"/>
      <c r="DM125" s="92"/>
      <c r="DN125" s="92"/>
      <c r="DO125" s="92"/>
      <c r="DP125" s="92"/>
      <c r="DQ125" s="92"/>
      <c r="DR125" s="92"/>
      <c r="DS125" s="92"/>
      <c r="DT125" s="92"/>
      <c r="DU125" s="92"/>
      <c r="DV125" s="92"/>
      <c r="DW125" s="92"/>
      <c r="DX125" s="92"/>
      <c r="DY125" s="92"/>
      <c r="DZ125" s="92"/>
      <c r="EA125" s="92"/>
      <c r="EB125" s="92"/>
      <c r="EC125" s="92"/>
      <c r="ED125" s="92"/>
      <c r="EE125" s="92"/>
      <c r="EF125" s="92"/>
      <c r="EG125" s="92"/>
      <c r="EH125" s="92"/>
      <c r="EI125" s="92"/>
      <c r="EJ125" s="92"/>
      <c r="EK125" s="92"/>
      <c r="EL125" s="92"/>
      <c r="EM125" s="92"/>
      <c r="EN125" s="92"/>
      <c r="EO125" s="92"/>
      <c r="EP125" s="92"/>
      <c r="EQ125" s="92"/>
      <c r="ER125" s="92"/>
      <c r="ES125" s="92"/>
      <c r="ET125" s="92"/>
      <c r="EU125" s="92"/>
      <c r="EV125" s="92"/>
      <c r="EW125" s="92"/>
      <c r="EX125" s="92"/>
      <c r="EY125" s="92"/>
      <c r="EZ125" s="92"/>
      <c r="FA125" s="92"/>
      <c r="FB125" s="92"/>
      <c r="FC125" s="92"/>
      <c r="FD125" s="92"/>
      <c r="FE125" s="92"/>
      <c r="FF125" s="92"/>
      <c r="FG125" s="92"/>
      <c r="FH125" s="92"/>
      <c r="FI125" s="92"/>
      <c r="FJ125" s="92"/>
      <c r="FK125" s="92"/>
      <c r="FL125" s="92"/>
      <c r="FM125" s="92"/>
      <c r="FN125" s="92"/>
      <c r="FO125" s="92"/>
      <c r="FP125" s="92"/>
      <c r="FQ125" s="92"/>
      <c r="FR125" s="92"/>
      <c r="FS125" s="92"/>
      <c r="FT125" s="92"/>
      <c r="FU125" s="92"/>
      <c r="FV125" s="92"/>
      <c r="FW125" s="92"/>
      <c r="FX125" s="92"/>
      <c r="FY125" s="92"/>
      <c r="FZ125" s="92"/>
      <c r="GA125" s="92"/>
      <c r="GB125" s="92"/>
      <c r="GC125" s="92"/>
      <c r="GD125" s="92"/>
      <c r="GE125" s="92"/>
      <c r="GF125" s="92"/>
      <c r="GG125" s="92"/>
      <c r="GH125" s="92"/>
      <c r="GI125" s="92"/>
      <c r="GJ125" s="92"/>
      <c r="GK125" s="92"/>
      <c r="GL125" s="92"/>
      <c r="GM125" s="92"/>
      <c r="GN125" s="92"/>
      <c r="GO125" s="92"/>
      <c r="GP125" s="92"/>
      <c r="GQ125" s="92"/>
      <c r="GR125" s="92"/>
      <c r="GS125" s="92"/>
      <c r="GT125" s="92"/>
      <c r="GU125" s="92"/>
      <c r="GV125" s="92"/>
      <c r="GW125" s="92"/>
      <c r="GX125" s="92"/>
      <c r="GY125" s="92"/>
      <c r="GZ125" s="92"/>
      <c r="HA125" s="92"/>
      <c r="HB125" s="92"/>
      <c r="HC125" s="92"/>
      <c r="HD125" s="92"/>
      <c r="HE125" s="92"/>
      <c r="HF125" s="92"/>
      <c r="HG125" s="92"/>
      <c r="HH125" s="92"/>
      <c r="HI125" s="92"/>
      <c r="HJ125" s="92"/>
      <c r="HK125" s="92"/>
      <c r="HL125" s="92"/>
      <c r="HM125" s="92"/>
      <c r="HN125" s="92"/>
      <c r="HO125" s="92"/>
      <c r="HP125" s="92"/>
      <c r="HQ125" s="92"/>
      <c r="HR125" s="92"/>
      <c r="HS125" s="92"/>
      <c r="HT125" s="92"/>
      <c r="HU125" s="92"/>
      <c r="HV125" s="92"/>
      <c r="HW125" s="92"/>
      <c r="HX125" s="92"/>
      <c r="HY125" s="92"/>
      <c r="HZ125" s="92"/>
      <c r="IA125" s="92"/>
      <c r="IB125" s="92"/>
      <c r="IC125" s="92"/>
      <c r="ID125" s="92"/>
      <c r="IE125" s="92"/>
      <c r="IF125" s="92"/>
      <c r="IG125" s="92"/>
      <c r="IH125" s="92"/>
      <c r="II125" s="92"/>
      <c r="IJ125" s="92"/>
      <c r="IK125" s="92"/>
      <c r="IL125" s="92"/>
      <c r="IM125" s="92"/>
      <c r="IN125" s="92"/>
      <c r="IO125" s="92"/>
      <c r="IP125" s="92"/>
      <c r="IQ125" s="92"/>
      <c r="IR125" s="92"/>
      <c r="IS125" s="92"/>
      <c r="IT125" s="92"/>
      <c r="IU125" s="310"/>
    </row>
    <row r="126" spans="1:255" s="305" customFormat="1" ht="81" customHeight="1">
      <c r="A126" s="98"/>
      <c r="B126" s="98"/>
      <c r="C126" s="244" t="s">
        <v>439</v>
      </c>
      <c r="D126" s="98" t="s">
        <v>279</v>
      </c>
      <c r="E126" s="99"/>
      <c r="F126" s="99">
        <v>0</v>
      </c>
      <c r="G126" s="100"/>
      <c r="H126" s="249" t="s">
        <v>280</v>
      </c>
      <c r="I126" s="100">
        <f>700000000+160000000</f>
        <v>860000000</v>
      </c>
      <c r="J126" s="99" t="s">
        <v>280</v>
      </c>
      <c r="K126" s="241">
        <f>700000000+176000000</f>
        <v>876000000</v>
      </c>
      <c r="L126" s="99" t="s">
        <v>280</v>
      </c>
      <c r="M126" s="241">
        <f>800000000+193600000</f>
        <v>993600000</v>
      </c>
      <c r="N126" s="99" t="s">
        <v>280</v>
      </c>
      <c r="O126" s="241">
        <f>800000000+212960000</f>
        <v>1012960000</v>
      </c>
      <c r="P126" s="99"/>
      <c r="Q126" s="304">
        <f t="shared" si="2"/>
        <v>3742560000</v>
      </c>
      <c r="R126" s="98"/>
      <c r="S126" s="98"/>
      <c r="T126" s="242"/>
      <c r="Z126" s="242"/>
      <c r="AA126" s="242"/>
      <c r="AB126" s="242"/>
      <c r="AC126" s="242"/>
      <c r="AD126" s="242"/>
      <c r="AE126" s="242"/>
      <c r="AF126" s="242"/>
      <c r="AG126" s="345" t="s">
        <v>281</v>
      </c>
      <c r="AH126" s="242"/>
      <c r="AI126" s="242"/>
      <c r="AJ126" s="242"/>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242"/>
      <c r="BU126" s="242"/>
      <c r="BV126" s="242"/>
      <c r="BW126" s="242"/>
      <c r="BX126" s="242"/>
      <c r="BY126" s="242"/>
      <c r="BZ126" s="242"/>
      <c r="CA126" s="242"/>
      <c r="CB126" s="242"/>
      <c r="CC126" s="242"/>
      <c r="CD126" s="242"/>
      <c r="CE126" s="242"/>
      <c r="CF126" s="242"/>
      <c r="CG126" s="242"/>
      <c r="CH126" s="242"/>
      <c r="CI126" s="242"/>
      <c r="CJ126" s="242"/>
      <c r="CK126" s="242"/>
      <c r="CL126" s="242"/>
      <c r="CM126" s="242"/>
      <c r="CN126" s="242"/>
      <c r="CO126" s="242"/>
      <c r="CP126" s="242"/>
      <c r="CQ126" s="242"/>
      <c r="CR126" s="242"/>
      <c r="CS126" s="242"/>
      <c r="CT126" s="242"/>
      <c r="CU126" s="242"/>
      <c r="CV126" s="242"/>
      <c r="CW126" s="242"/>
      <c r="CX126" s="242"/>
      <c r="CY126" s="242"/>
      <c r="CZ126" s="242"/>
      <c r="DA126" s="242"/>
      <c r="DB126" s="242"/>
      <c r="DC126" s="242"/>
      <c r="DD126" s="242"/>
      <c r="DE126" s="242"/>
      <c r="DF126" s="242"/>
      <c r="DG126" s="242"/>
      <c r="DH126" s="242"/>
      <c r="DI126" s="242"/>
      <c r="DJ126" s="242"/>
      <c r="DK126" s="242"/>
      <c r="DL126" s="242"/>
      <c r="DM126" s="242"/>
      <c r="DN126" s="242"/>
      <c r="DO126" s="242"/>
      <c r="DP126" s="242"/>
      <c r="DQ126" s="242"/>
      <c r="DR126" s="242"/>
      <c r="DS126" s="242"/>
      <c r="DT126" s="242"/>
      <c r="DU126" s="242"/>
      <c r="DV126" s="242"/>
      <c r="DW126" s="242"/>
      <c r="DX126" s="242"/>
      <c r="DY126" s="242"/>
      <c r="DZ126" s="242"/>
      <c r="EA126" s="242"/>
      <c r="EB126" s="242"/>
      <c r="EC126" s="242"/>
      <c r="ED126" s="242"/>
      <c r="EE126" s="242"/>
      <c r="EF126" s="242"/>
      <c r="EG126" s="242"/>
      <c r="EH126" s="242"/>
      <c r="EI126" s="242"/>
      <c r="EJ126" s="242"/>
      <c r="EK126" s="242"/>
      <c r="EL126" s="242"/>
      <c r="EM126" s="242"/>
      <c r="EN126" s="242"/>
      <c r="EO126" s="242"/>
      <c r="EP126" s="242"/>
      <c r="EQ126" s="242"/>
      <c r="ER126" s="242"/>
      <c r="ES126" s="242"/>
      <c r="ET126" s="242"/>
      <c r="EU126" s="242"/>
      <c r="EV126" s="242"/>
      <c r="EW126" s="242"/>
      <c r="EX126" s="242"/>
      <c r="EY126" s="242"/>
      <c r="EZ126" s="242"/>
      <c r="FA126" s="242"/>
      <c r="FB126" s="242"/>
      <c r="FC126" s="242"/>
      <c r="FD126" s="242"/>
      <c r="FE126" s="242"/>
      <c r="FF126" s="242"/>
      <c r="FG126" s="242"/>
      <c r="FH126" s="242"/>
      <c r="FI126" s="242"/>
      <c r="FJ126" s="242"/>
      <c r="FK126" s="242"/>
      <c r="FL126" s="242"/>
      <c r="FM126" s="242"/>
      <c r="FN126" s="242"/>
      <c r="FO126" s="242"/>
      <c r="FP126" s="242"/>
      <c r="FQ126" s="242"/>
      <c r="FR126" s="242"/>
      <c r="FS126" s="242"/>
      <c r="FT126" s="242"/>
      <c r="FU126" s="242"/>
      <c r="FV126" s="242"/>
      <c r="FW126" s="242"/>
      <c r="FX126" s="242"/>
      <c r="FY126" s="242"/>
      <c r="FZ126" s="242"/>
      <c r="GA126" s="242"/>
      <c r="GB126" s="242"/>
      <c r="GC126" s="242"/>
      <c r="GD126" s="242"/>
      <c r="GE126" s="242"/>
      <c r="GF126" s="242"/>
      <c r="GG126" s="242"/>
      <c r="GH126" s="242"/>
      <c r="GI126" s="242"/>
      <c r="GJ126" s="242"/>
      <c r="GK126" s="242"/>
      <c r="GL126" s="242"/>
      <c r="GM126" s="242"/>
      <c r="GN126" s="242"/>
      <c r="GO126" s="242"/>
      <c r="GP126" s="242"/>
      <c r="GQ126" s="242"/>
      <c r="GR126" s="242"/>
      <c r="GS126" s="242"/>
      <c r="GT126" s="242"/>
      <c r="GU126" s="242"/>
      <c r="GV126" s="242"/>
      <c r="GW126" s="242"/>
      <c r="GX126" s="242"/>
      <c r="GY126" s="242"/>
      <c r="GZ126" s="242"/>
      <c r="HA126" s="242"/>
      <c r="HB126" s="242"/>
      <c r="HC126" s="242"/>
      <c r="HD126" s="242"/>
      <c r="HE126" s="242"/>
      <c r="HF126" s="242"/>
      <c r="HG126" s="242"/>
      <c r="HH126" s="242"/>
      <c r="HI126" s="242"/>
      <c r="HJ126" s="242"/>
      <c r="HK126" s="242"/>
      <c r="HL126" s="242"/>
      <c r="HM126" s="242"/>
      <c r="HN126" s="242"/>
      <c r="HO126" s="242"/>
      <c r="HP126" s="242"/>
      <c r="HQ126" s="242"/>
      <c r="HR126" s="242"/>
      <c r="HS126" s="242"/>
      <c r="HT126" s="242"/>
      <c r="HU126" s="242"/>
      <c r="HV126" s="242"/>
      <c r="HW126" s="242"/>
      <c r="HX126" s="242"/>
      <c r="HY126" s="242"/>
      <c r="HZ126" s="242"/>
      <c r="IA126" s="242"/>
      <c r="IB126" s="242"/>
      <c r="IC126" s="242"/>
      <c r="ID126" s="242"/>
      <c r="IE126" s="242"/>
      <c r="IF126" s="242"/>
      <c r="IG126" s="242"/>
      <c r="IH126" s="242"/>
      <c r="II126" s="242"/>
      <c r="IJ126" s="242"/>
      <c r="IK126" s="242"/>
      <c r="IL126" s="242"/>
      <c r="IM126" s="242"/>
      <c r="IN126" s="242"/>
      <c r="IO126" s="242"/>
      <c r="IP126" s="242"/>
      <c r="IQ126" s="242"/>
      <c r="IR126" s="242"/>
      <c r="IS126" s="242"/>
      <c r="IT126" s="242"/>
    </row>
    <row r="127" spans="1:255" s="305" customFormat="1" ht="31.2">
      <c r="A127" s="98"/>
      <c r="B127" s="98"/>
      <c r="C127" s="98"/>
      <c r="D127" s="98" t="s">
        <v>282</v>
      </c>
      <c r="E127" s="99"/>
      <c r="F127" s="99">
        <v>0</v>
      </c>
      <c r="G127" s="100"/>
      <c r="H127" s="249" t="s">
        <v>283</v>
      </c>
      <c r="I127" s="100"/>
      <c r="J127" s="99" t="s">
        <v>283</v>
      </c>
      <c r="K127" s="243"/>
      <c r="L127" s="99" t="s">
        <v>283</v>
      </c>
      <c r="M127" s="243"/>
      <c r="N127" s="99" t="s">
        <v>283</v>
      </c>
      <c r="O127" s="241"/>
      <c r="P127" s="99"/>
      <c r="Q127" s="304">
        <f t="shared" si="2"/>
        <v>0</v>
      </c>
      <c r="R127" s="98"/>
      <c r="S127" s="98"/>
      <c r="T127" s="242"/>
      <c r="Z127" s="242"/>
      <c r="AA127" s="242"/>
      <c r="AB127" s="242"/>
      <c r="AC127" s="242"/>
      <c r="AD127" s="242"/>
      <c r="AE127" s="242"/>
      <c r="AF127" s="242"/>
      <c r="AG127" s="345"/>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c r="EI127" s="242"/>
      <c r="EJ127" s="242"/>
      <c r="EK127" s="242"/>
      <c r="EL127" s="242"/>
      <c r="EM127" s="242"/>
      <c r="EN127" s="242"/>
      <c r="EO127" s="242"/>
      <c r="EP127" s="242"/>
      <c r="EQ127" s="242"/>
      <c r="ER127" s="242"/>
      <c r="ES127" s="242"/>
      <c r="ET127" s="242"/>
      <c r="EU127" s="242"/>
      <c r="EV127" s="242"/>
      <c r="EW127" s="242"/>
      <c r="EX127" s="242"/>
      <c r="EY127" s="242"/>
      <c r="EZ127" s="242"/>
      <c r="FA127" s="242"/>
      <c r="FB127" s="242"/>
      <c r="FC127" s="242"/>
      <c r="FD127" s="242"/>
      <c r="FE127" s="242"/>
      <c r="FF127" s="242"/>
      <c r="FG127" s="242"/>
      <c r="FH127" s="242"/>
      <c r="FI127" s="242"/>
      <c r="FJ127" s="242"/>
      <c r="FK127" s="242"/>
      <c r="FL127" s="242"/>
      <c r="FM127" s="242"/>
      <c r="FN127" s="242"/>
      <c r="FO127" s="242"/>
      <c r="FP127" s="242"/>
      <c r="FQ127" s="242"/>
      <c r="FR127" s="242"/>
      <c r="FS127" s="242"/>
      <c r="FT127" s="242"/>
      <c r="FU127" s="242"/>
      <c r="FV127" s="242"/>
      <c r="FW127" s="242"/>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2"/>
      <c r="GV127" s="242"/>
      <c r="GW127" s="242"/>
      <c r="GX127" s="242"/>
      <c r="GY127" s="242"/>
      <c r="GZ127" s="242"/>
      <c r="HA127" s="242"/>
      <c r="HB127" s="242"/>
      <c r="HC127" s="242"/>
      <c r="HD127" s="242"/>
      <c r="HE127" s="242"/>
      <c r="HF127" s="242"/>
      <c r="HG127" s="242"/>
      <c r="HH127" s="242"/>
      <c r="HI127" s="242"/>
      <c r="HJ127" s="242"/>
      <c r="HK127" s="242"/>
      <c r="HL127" s="242"/>
      <c r="HM127" s="242"/>
      <c r="HN127" s="242"/>
      <c r="HO127" s="242"/>
      <c r="HP127" s="242"/>
      <c r="HQ127" s="242"/>
      <c r="HR127" s="242"/>
      <c r="HS127" s="242"/>
      <c r="HT127" s="242"/>
      <c r="HU127" s="242"/>
      <c r="HV127" s="242"/>
      <c r="HW127" s="242"/>
      <c r="HX127" s="242"/>
      <c r="HY127" s="242"/>
      <c r="HZ127" s="242"/>
      <c r="IA127" s="242"/>
      <c r="IB127" s="242"/>
      <c r="IC127" s="242"/>
      <c r="ID127" s="242"/>
      <c r="IE127" s="242"/>
      <c r="IF127" s="242"/>
      <c r="IG127" s="242"/>
      <c r="IH127" s="242"/>
      <c r="II127" s="242"/>
      <c r="IJ127" s="242"/>
      <c r="IK127" s="242"/>
      <c r="IL127" s="242"/>
      <c r="IM127" s="242"/>
      <c r="IN127" s="242"/>
      <c r="IO127" s="242"/>
      <c r="IP127" s="242"/>
      <c r="IQ127" s="242"/>
      <c r="IR127" s="242"/>
      <c r="IS127" s="242"/>
      <c r="IT127" s="242"/>
    </row>
    <row r="128" spans="1:255" s="305" customFormat="1" ht="31.2">
      <c r="A128" s="98"/>
      <c r="B128" s="98"/>
      <c r="C128" s="98"/>
      <c r="D128" s="98" t="s">
        <v>284</v>
      </c>
      <c r="E128" s="99"/>
      <c r="F128" s="99">
        <v>0</v>
      </c>
      <c r="G128" s="100"/>
      <c r="H128" s="249" t="s">
        <v>285</v>
      </c>
      <c r="I128" s="100"/>
      <c r="J128" s="99" t="s">
        <v>286</v>
      </c>
      <c r="K128" s="241"/>
      <c r="L128" s="99" t="s">
        <v>286</v>
      </c>
      <c r="M128" s="241"/>
      <c r="N128" s="99" t="s">
        <v>287</v>
      </c>
      <c r="O128" s="241"/>
      <c r="P128" s="99"/>
      <c r="Q128" s="304">
        <f t="shared" si="2"/>
        <v>0</v>
      </c>
      <c r="R128" s="98"/>
      <c r="S128" s="98"/>
      <c r="T128" s="242"/>
      <c r="Z128" s="242"/>
      <c r="AA128" s="242"/>
      <c r="AB128" s="242"/>
      <c r="AC128" s="242"/>
      <c r="AD128" s="242"/>
      <c r="AE128" s="242"/>
      <c r="AF128" s="242"/>
      <c r="AG128" s="345" t="s">
        <v>288</v>
      </c>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c r="EI128" s="242"/>
      <c r="EJ128" s="242"/>
      <c r="EK128" s="242"/>
      <c r="EL128" s="242"/>
      <c r="EM128" s="242"/>
      <c r="EN128" s="242"/>
      <c r="EO128" s="242"/>
      <c r="EP128" s="242"/>
      <c r="EQ128" s="242"/>
      <c r="ER128" s="242"/>
      <c r="ES128" s="242"/>
      <c r="ET128" s="242"/>
      <c r="EU128" s="242"/>
      <c r="EV128" s="242"/>
      <c r="EW128" s="242"/>
      <c r="EX128" s="242"/>
      <c r="EY128" s="242"/>
      <c r="EZ128" s="242"/>
      <c r="FA128" s="242"/>
      <c r="FB128" s="242"/>
      <c r="FC128" s="242"/>
      <c r="FD128" s="242"/>
      <c r="FE128" s="242"/>
      <c r="FF128" s="242"/>
      <c r="FG128" s="242"/>
      <c r="FH128" s="242"/>
      <c r="FI128" s="242"/>
      <c r="FJ128" s="242"/>
      <c r="FK128" s="242"/>
      <c r="FL128" s="242"/>
      <c r="FM128" s="242"/>
      <c r="FN128" s="242"/>
      <c r="FO128" s="242"/>
      <c r="FP128" s="242"/>
      <c r="FQ128" s="242"/>
      <c r="FR128" s="242"/>
      <c r="FS128" s="242"/>
      <c r="FT128" s="242"/>
      <c r="FU128" s="242"/>
      <c r="FV128" s="242"/>
      <c r="FW128" s="242"/>
      <c r="FX128" s="242"/>
      <c r="FY128" s="242"/>
      <c r="FZ128" s="242"/>
      <c r="GA128" s="242"/>
      <c r="GB128" s="242"/>
      <c r="GC128" s="242"/>
      <c r="GD128" s="242"/>
      <c r="GE128" s="242"/>
      <c r="GF128" s="242"/>
      <c r="GG128" s="242"/>
      <c r="GH128" s="242"/>
      <c r="GI128" s="242"/>
      <c r="GJ128" s="242"/>
      <c r="GK128" s="242"/>
      <c r="GL128" s="242"/>
      <c r="GM128" s="242"/>
      <c r="GN128" s="242"/>
      <c r="GO128" s="242"/>
      <c r="GP128" s="242"/>
      <c r="GQ128" s="242"/>
      <c r="GR128" s="242"/>
      <c r="GS128" s="242"/>
      <c r="GT128" s="242"/>
      <c r="GU128" s="242"/>
      <c r="GV128" s="242"/>
      <c r="GW128" s="242"/>
      <c r="GX128" s="242"/>
      <c r="GY128" s="242"/>
      <c r="GZ128" s="242"/>
      <c r="HA128" s="242"/>
      <c r="HB128" s="242"/>
      <c r="HC128" s="242"/>
      <c r="HD128" s="242"/>
      <c r="HE128" s="242"/>
      <c r="HF128" s="242"/>
      <c r="HG128" s="242"/>
      <c r="HH128" s="242"/>
      <c r="HI128" s="242"/>
      <c r="HJ128" s="242"/>
      <c r="HK128" s="242"/>
      <c r="HL128" s="242"/>
      <c r="HM128" s="242"/>
      <c r="HN128" s="242"/>
      <c r="HO128" s="242"/>
      <c r="HP128" s="242"/>
      <c r="HQ128" s="242"/>
      <c r="HR128" s="242"/>
      <c r="HS128" s="242"/>
      <c r="HT128" s="242"/>
      <c r="HU128" s="242"/>
      <c r="HV128" s="242"/>
      <c r="HW128" s="242"/>
      <c r="HX128" s="242"/>
      <c r="HY128" s="242"/>
      <c r="HZ128" s="242"/>
      <c r="IA128" s="242"/>
      <c r="IB128" s="242"/>
      <c r="IC128" s="242"/>
      <c r="ID128" s="242"/>
      <c r="IE128" s="242"/>
      <c r="IF128" s="242"/>
      <c r="IG128" s="242"/>
      <c r="IH128" s="242"/>
      <c r="II128" s="242"/>
      <c r="IJ128" s="242"/>
      <c r="IK128" s="242"/>
      <c r="IL128" s="242"/>
      <c r="IM128" s="242"/>
      <c r="IN128" s="242"/>
      <c r="IO128" s="242"/>
      <c r="IP128" s="242"/>
      <c r="IQ128" s="242"/>
      <c r="IR128" s="242"/>
      <c r="IS128" s="242"/>
      <c r="IT128" s="242"/>
    </row>
    <row r="129" spans="1:254" s="305" customFormat="1" ht="29.4" customHeight="1">
      <c r="A129" s="98"/>
      <c r="B129" s="98"/>
      <c r="C129" s="98"/>
      <c r="D129" s="98" t="s">
        <v>289</v>
      </c>
      <c r="E129" s="99"/>
      <c r="F129" s="99">
        <v>0</v>
      </c>
      <c r="G129" s="100"/>
      <c r="H129" s="249" t="s">
        <v>290</v>
      </c>
      <c r="I129" s="100"/>
      <c r="J129" s="99" t="s">
        <v>291</v>
      </c>
      <c r="K129" s="241"/>
      <c r="L129" s="99" t="s">
        <v>291</v>
      </c>
      <c r="M129" s="241"/>
      <c r="N129" s="99" t="s">
        <v>291</v>
      </c>
      <c r="O129" s="241"/>
      <c r="P129" s="99"/>
      <c r="Q129" s="304">
        <f t="shared" si="2"/>
        <v>0</v>
      </c>
      <c r="R129" s="98"/>
      <c r="S129" s="98"/>
      <c r="T129" s="242"/>
      <c r="Z129" s="242"/>
      <c r="AA129" s="242"/>
      <c r="AB129" s="242"/>
      <c r="AC129" s="242"/>
      <c r="AD129" s="242"/>
      <c r="AE129" s="242"/>
      <c r="AF129" s="242"/>
      <c r="AG129" s="345" t="s">
        <v>292</v>
      </c>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242"/>
      <c r="BR129" s="242"/>
      <c r="BS129" s="242"/>
      <c r="BT129" s="242"/>
      <c r="BU129" s="242"/>
      <c r="BV129" s="242"/>
      <c r="BW129" s="242"/>
      <c r="BX129" s="242"/>
      <c r="BY129" s="242"/>
      <c r="BZ129" s="24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42"/>
      <c r="DQ129" s="242"/>
      <c r="DR129" s="242"/>
      <c r="DS129" s="242"/>
      <c r="DT129" s="242"/>
      <c r="DU129" s="242"/>
      <c r="DV129" s="242"/>
      <c r="DW129" s="242"/>
      <c r="DX129" s="242"/>
      <c r="DY129" s="242"/>
      <c r="DZ129" s="242"/>
      <c r="EA129" s="242"/>
      <c r="EB129" s="242"/>
      <c r="EC129" s="242"/>
      <c r="ED129" s="242"/>
      <c r="EE129" s="242"/>
      <c r="EF129" s="242"/>
      <c r="EG129" s="242"/>
      <c r="EH129" s="242"/>
      <c r="EI129" s="242"/>
      <c r="EJ129" s="242"/>
      <c r="EK129" s="242"/>
      <c r="EL129" s="242"/>
      <c r="EM129" s="242"/>
      <c r="EN129" s="242"/>
      <c r="EO129" s="242"/>
      <c r="EP129" s="242"/>
      <c r="EQ129" s="242"/>
      <c r="ER129" s="242"/>
      <c r="ES129" s="242"/>
      <c r="ET129" s="242"/>
      <c r="EU129" s="242"/>
      <c r="EV129" s="242"/>
      <c r="EW129" s="242"/>
      <c r="EX129" s="242"/>
      <c r="EY129" s="242"/>
      <c r="EZ129" s="242"/>
      <c r="FA129" s="242"/>
      <c r="FB129" s="242"/>
      <c r="FC129" s="242"/>
      <c r="FD129" s="242"/>
      <c r="FE129" s="242"/>
      <c r="FF129" s="242"/>
      <c r="FG129" s="242"/>
      <c r="FH129" s="242"/>
      <c r="FI129" s="242"/>
      <c r="FJ129" s="242"/>
      <c r="FK129" s="242"/>
      <c r="FL129" s="242"/>
      <c r="FM129" s="242"/>
      <c r="FN129" s="242"/>
      <c r="FO129" s="242"/>
      <c r="FP129" s="242"/>
      <c r="FQ129" s="242"/>
      <c r="FR129" s="242"/>
      <c r="FS129" s="242"/>
      <c r="FT129" s="242"/>
      <c r="FU129" s="242"/>
      <c r="FV129" s="242"/>
      <c r="FW129" s="242"/>
      <c r="FX129" s="242"/>
      <c r="FY129" s="242"/>
      <c r="FZ129" s="242"/>
      <c r="GA129" s="242"/>
      <c r="GB129" s="242"/>
      <c r="GC129" s="242"/>
      <c r="GD129" s="242"/>
      <c r="GE129" s="242"/>
      <c r="GF129" s="242"/>
      <c r="GG129" s="242"/>
      <c r="GH129" s="242"/>
      <c r="GI129" s="242"/>
      <c r="GJ129" s="242"/>
      <c r="GK129" s="242"/>
      <c r="GL129" s="242"/>
      <c r="GM129" s="242"/>
      <c r="GN129" s="242"/>
      <c r="GO129" s="242"/>
      <c r="GP129" s="242"/>
      <c r="GQ129" s="242"/>
      <c r="GR129" s="242"/>
      <c r="GS129" s="242"/>
      <c r="GT129" s="242"/>
      <c r="GU129" s="242"/>
      <c r="GV129" s="242"/>
      <c r="GW129" s="242"/>
      <c r="GX129" s="242"/>
      <c r="GY129" s="242"/>
      <c r="GZ129" s="242"/>
      <c r="HA129" s="242"/>
      <c r="HB129" s="242"/>
      <c r="HC129" s="242"/>
      <c r="HD129" s="242"/>
      <c r="HE129" s="242"/>
      <c r="HF129" s="242"/>
      <c r="HG129" s="242"/>
      <c r="HH129" s="242"/>
      <c r="HI129" s="242"/>
      <c r="HJ129" s="242"/>
      <c r="HK129" s="242"/>
      <c r="HL129" s="242"/>
      <c r="HM129" s="242"/>
      <c r="HN129" s="242"/>
      <c r="HO129" s="242"/>
      <c r="HP129" s="242"/>
      <c r="HQ129" s="242"/>
      <c r="HR129" s="242"/>
      <c r="HS129" s="242"/>
      <c r="HT129" s="242"/>
      <c r="HU129" s="242"/>
      <c r="HV129" s="242"/>
      <c r="HW129" s="242"/>
      <c r="HX129" s="242"/>
      <c r="HY129" s="242"/>
      <c r="HZ129" s="242"/>
      <c r="IA129" s="242"/>
      <c r="IB129" s="242"/>
      <c r="IC129" s="242"/>
      <c r="ID129" s="242"/>
      <c r="IE129" s="242"/>
      <c r="IF129" s="242"/>
      <c r="IG129" s="242"/>
      <c r="IH129" s="242"/>
      <c r="II129" s="242"/>
      <c r="IJ129" s="242"/>
      <c r="IK129" s="242"/>
      <c r="IL129" s="242"/>
      <c r="IM129" s="242"/>
      <c r="IN129" s="242"/>
      <c r="IO129" s="242"/>
      <c r="IP129" s="242"/>
      <c r="IQ129" s="242"/>
      <c r="IR129" s="242"/>
      <c r="IS129" s="242"/>
      <c r="IT129" s="242"/>
    </row>
    <row r="130" spans="1:254" s="305" customFormat="1" ht="29.4" customHeight="1">
      <c r="A130" s="98"/>
      <c r="B130" s="98"/>
      <c r="C130" s="98"/>
      <c r="D130" s="98" t="s">
        <v>271</v>
      </c>
      <c r="E130" s="99"/>
      <c r="F130" s="99">
        <v>0</v>
      </c>
      <c r="G130" s="100"/>
      <c r="H130" s="249" t="s">
        <v>272</v>
      </c>
      <c r="I130" s="100">
        <v>0</v>
      </c>
      <c r="J130" s="99" t="s">
        <v>272</v>
      </c>
      <c r="K130" s="241">
        <f>I130*110%</f>
        <v>0</v>
      </c>
      <c r="L130" s="99" t="s">
        <v>272</v>
      </c>
      <c r="M130" s="241">
        <f>K130*110%</f>
        <v>0</v>
      </c>
      <c r="N130" s="99" t="s">
        <v>272</v>
      </c>
      <c r="O130" s="241">
        <f>M130*110%</f>
        <v>0</v>
      </c>
      <c r="P130" s="99"/>
      <c r="Q130" s="304">
        <f t="shared" ref="Q130:Q132" si="3">G130+I130+K130+M130+O130</f>
        <v>0</v>
      </c>
      <c r="R130" s="98"/>
      <c r="S130" s="98"/>
      <c r="T130" s="242"/>
      <c r="Z130" s="242"/>
      <c r="AA130" s="242"/>
      <c r="AB130" s="242"/>
      <c r="AC130" s="242"/>
      <c r="AD130" s="242"/>
      <c r="AE130" s="242"/>
      <c r="AF130" s="242"/>
      <c r="AG130" s="345"/>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242"/>
      <c r="BR130" s="242"/>
      <c r="BS130" s="242"/>
      <c r="BT130" s="242"/>
      <c r="BU130" s="242"/>
      <c r="BV130" s="242"/>
      <c r="BW130" s="242"/>
      <c r="BX130" s="242"/>
      <c r="BY130" s="242"/>
      <c r="BZ130" s="2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42"/>
      <c r="DQ130" s="242"/>
      <c r="DR130" s="242"/>
      <c r="DS130" s="242"/>
      <c r="DT130" s="242"/>
      <c r="DU130" s="242"/>
      <c r="DV130" s="242"/>
      <c r="DW130" s="242"/>
      <c r="DX130" s="242"/>
      <c r="DY130" s="242"/>
      <c r="DZ130" s="242"/>
      <c r="EA130" s="242"/>
      <c r="EB130" s="242"/>
      <c r="EC130" s="242"/>
      <c r="ED130" s="242"/>
      <c r="EE130" s="242"/>
      <c r="EF130" s="242"/>
      <c r="EG130" s="242"/>
      <c r="EH130" s="242"/>
      <c r="EI130" s="242"/>
      <c r="EJ130" s="242"/>
      <c r="EK130" s="242"/>
      <c r="EL130" s="242"/>
      <c r="EM130" s="242"/>
      <c r="EN130" s="242"/>
      <c r="EO130" s="242"/>
      <c r="EP130" s="242"/>
      <c r="EQ130" s="242"/>
      <c r="ER130" s="242"/>
      <c r="ES130" s="242"/>
      <c r="ET130" s="242"/>
      <c r="EU130" s="242"/>
      <c r="EV130" s="242"/>
      <c r="EW130" s="242"/>
      <c r="EX130" s="242"/>
      <c r="EY130" s="242"/>
      <c r="EZ130" s="242"/>
      <c r="FA130" s="242"/>
      <c r="FB130" s="242"/>
      <c r="FC130" s="242"/>
      <c r="FD130" s="242"/>
      <c r="FE130" s="242"/>
      <c r="FF130" s="242"/>
      <c r="FG130" s="242"/>
      <c r="FH130" s="242"/>
      <c r="FI130" s="242"/>
      <c r="FJ130" s="242"/>
      <c r="FK130" s="242"/>
      <c r="FL130" s="242"/>
      <c r="FM130" s="242"/>
      <c r="FN130" s="242"/>
      <c r="FO130" s="242"/>
      <c r="FP130" s="242"/>
      <c r="FQ130" s="242"/>
      <c r="FR130" s="242"/>
      <c r="FS130" s="242"/>
      <c r="FT130" s="242"/>
      <c r="FU130" s="242"/>
      <c r="FV130" s="242"/>
      <c r="FW130" s="242"/>
      <c r="FX130" s="242"/>
      <c r="FY130" s="242"/>
      <c r="FZ130" s="242"/>
      <c r="GA130" s="242"/>
      <c r="GB130" s="242"/>
      <c r="GC130" s="242"/>
      <c r="GD130" s="242"/>
      <c r="GE130" s="242"/>
      <c r="GF130" s="242"/>
      <c r="GG130" s="242"/>
      <c r="GH130" s="242"/>
      <c r="GI130" s="242"/>
      <c r="GJ130" s="242"/>
      <c r="GK130" s="242"/>
      <c r="GL130" s="242"/>
      <c r="GM130" s="242"/>
      <c r="GN130" s="242"/>
      <c r="GO130" s="242"/>
      <c r="GP130" s="242"/>
      <c r="GQ130" s="242"/>
      <c r="GR130" s="242"/>
      <c r="GS130" s="242"/>
      <c r="GT130" s="242"/>
      <c r="GU130" s="242"/>
      <c r="GV130" s="242"/>
      <c r="GW130" s="242"/>
      <c r="GX130" s="242"/>
      <c r="GY130" s="242"/>
      <c r="GZ130" s="242"/>
      <c r="HA130" s="242"/>
      <c r="HB130" s="242"/>
      <c r="HC130" s="242"/>
      <c r="HD130" s="242"/>
      <c r="HE130" s="242"/>
      <c r="HF130" s="242"/>
      <c r="HG130" s="242"/>
      <c r="HH130" s="242"/>
      <c r="HI130" s="242"/>
      <c r="HJ130" s="242"/>
      <c r="HK130" s="242"/>
      <c r="HL130" s="242"/>
      <c r="HM130" s="242"/>
      <c r="HN130" s="242"/>
      <c r="HO130" s="242"/>
      <c r="HP130" s="242"/>
      <c r="HQ130" s="242"/>
      <c r="HR130" s="242"/>
      <c r="HS130" s="242"/>
      <c r="HT130" s="242"/>
      <c r="HU130" s="242"/>
      <c r="HV130" s="242"/>
      <c r="HW130" s="242"/>
      <c r="HX130" s="242"/>
      <c r="HY130" s="242"/>
      <c r="HZ130" s="242"/>
      <c r="IA130" s="242"/>
      <c r="IB130" s="242"/>
      <c r="IC130" s="242"/>
      <c r="ID130" s="242"/>
      <c r="IE130" s="242"/>
      <c r="IF130" s="242"/>
      <c r="IG130" s="242"/>
      <c r="IH130" s="242"/>
      <c r="II130" s="242"/>
      <c r="IJ130" s="242"/>
      <c r="IK130" s="242"/>
      <c r="IL130" s="242"/>
      <c r="IM130" s="242"/>
      <c r="IN130" s="242"/>
      <c r="IO130" s="242"/>
      <c r="IP130" s="242"/>
      <c r="IQ130" s="242"/>
      <c r="IR130" s="242"/>
      <c r="IS130" s="242"/>
      <c r="IT130" s="242"/>
    </row>
    <row r="131" spans="1:254" s="305" customFormat="1" ht="29.4" customHeight="1">
      <c r="A131" s="98"/>
      <c r="B131" s="98"/>
      <c r="C131" s="98"/>
      <c r="D131" s="98" t="s">
        <v>273</v>
      </c>
      <c r="E131" s="99"/>
      <c r="F131" s="99">
        <v>0</v>
      </c>
      <c r="G131" s="100"/>
      <c r="H131" s="249" t="s">
        <v>274</v>
      </c>
      <c r="I131" s="100"/>
      <c r="J131" s="99" t="s">
        <v>274</v>
      </c>
      <c r="K131" s="243"/>
      <c r="L131" s="99" t="s">
        <v>274</v>
      </c>
      <c r="M131" s="243"/>
      <c r="N131" s="99" t="s">
        <v>274</v>
      </c>
      <c r="O131" s="241"/>
      <c r="P131" s="99"/>
      <c r="Q131" s="304">
        <f t="shared" si="3"/>
        <v>0</v>
      </c>
      <c r="R131" s="98"/>
      <c r="S131" s="98"/>
      <c r="T131" s="242"/>
      <c r="Z131" s="242"/>
      <c r="AA131" s="242"/>
      <c r="AB131" s="242"/>
      <c r="AC131" s="242"/>
      <c r="AD131" s="242"/>
      <c r="AE131" s="242"/>
      <c r="AF131" s="242"/>
      <c r="AG131" s="345"/>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c r="EI131" s="242"/>
      <c r="EJ131" s="242"/>
      <c r="EK131" s="242"/>
      <c r="EL131" s="242"/>
      <c r="EM131" s="242"/>
      <c r="EN131" s="242"/>
      <c r="EO131" s="242"/>
      <c r="EP131" s="242"/>
      <c r="EQ131" s="242"/>
      <c r="ER131" s="242"/>
      <c r="ES131" s="242"/>
      <c r="ET131" s="242"/>
      <c r="EU131" s="242"/>
      <c r="EV131" s="242"/>
      <c r="EW131" s="242"/>
      <c r="EX131" s="242"/>
      <c r="EY131" s="242"/>
      <c r="EZ131" s="242"/>
      <c r="FA131" s="242"/>
      <c r="FB131" s="242"/>
      <c r="FC131" s="242"/>
      <c r="FD131" s="242"/>
      <c r="FE131" s="242"/>
      <c r="FF131" s="242"/>
      <c r="FG131" s="242"/>
      <c r="FH131" s="242"/>
      <c r="FI131" s="242"/>
      <c r="FJ131" s="242"/>
      <c r="FK131" s="242"/>
      <c r="FL131" s="242"/>
      <c r="FM131" s="242"/>
      <c r="FN131" s="242"/>
      <c r="FO131" s="242"/>
      <c r="FP131" s="242"/>
      <c r="FQ131" s="242"/>
      <c r="FR131" s="242"/>
      <c r="FS131" s="242"/>
      <c r="FT131" s="242"/>
      <c r="FU131" s="242"/>
      <c r="FV131" s="242"/>
      <c r="FW131" s="242"/>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2"/>
      <c r="GV131" s="242"/>
      <c r="GW131" s="242"/>
      <c r="GX131" s="242"/>
      <c r="GY131" s="242"/>
      <c r="GZ131" s="242"/>
      <c r="HA131" s="242"/>
      <c r="HB131" s="242"/>
      <c r="HC131" s="242"/>
      <c r="HD131" s="242"/>
      <c r="HE131" s="242"/>
      <c r="HF131" s="242"/>
      <c r="HG131" s="242"/>
      <c r="HH131" s="242"/>
      <c r="HI131" s="242"/>
      <c r="HJ131" s="242"/>
      <c r="HK131" s="242"/>
      <c r="HL131" s="242"/>
      <c r="HM131" s="242"/>
      <c r="HN131" s="242"/>
      <c r="HO131" s="242"/>
      <c r="HP131" s="242"/>
      <c r="HQ131" s="242"/>
      <c r="HR131" s="242"/>
      <c r="HS131" s="242"/>
      <c r="HT131" s="242"/>
      <c r="HU131" s="242"/>
      <c r="HV131" s="242"/>
      <c r="HW131" s="242"/>
      <c r="HX131" s="242"/>
      <c r="HY131" s="242"/>
      <c r="HZ131" s="242"/>
      <c r="IA131" s="242"/>
      <c r="IB131" s="242"/>
      <c r="IC131" s="242"/>
      <c r="ID131" s="242"/>
      <c r="IE131" s="242"/>
      <c r="IF131" s="242"/>
      <c r="IG131" s="242"/>
      <c r="IH131" s="242"/>
      <c r="II131" s="242"/>
      <c r="IJ131" s="242"/>
      <c r="IK131" s="242"/>
      <c r="IL131" s="242"/>
      <c r="IM131" s="242"/>
      <c r="IN131" s="242"/>
      <c r="IO131" s="242"/>
      <c r="IP131" s="242"/>
      <c r="IQ131" s="242"/>
      <c r="IR131" s="242"/>
      <c r="IS131" s="242"/>
      <c r="IT131" s="242"/>
    </row>
    <row r="132" spans="1:254" s="305" customFormat="1" ht="29.4" customHeight="1">
      <c r="A132" s="98"/>
      <c r="B132" s="98"/>
      <c r="C132" s="98"/>
      <c r="D132" s="98" t="s">
        <v>275</v>
      </c>
      <c r="E132" s="99"/>
      <c r="F132" s="99">
        <v>0</v>
      </c>
      <c r="G132" s="100"/>
      <c r="H132" s="249" t="s">
        <v>276</v>
      </c>
      <c r="I132" s="100"/>
      <c r="J132" s="99" t="s">
        <v>277</v>
      </c>
      <c r="K132" s="243"/>
      <c r="L132" s="99" t="s">
        <v>277</v>
      </c>
      <c r="M132" s="243"/>
      <c r="N132" s="99" t="s">
        <v>278</v>
      </c>
      <c r="O132" s="241"/>
      <c r="P132" s="99"/>
      <c r="Q132" s="304">
        <f t="shared" si="3"/>
        <v>0</v>
      </c>
      <c r="R132" s="98"/>
      <c r="S132" s="98"/>
      <c r="T132" s="242"/>
      <c r="Z132" s="242"/>
      <c r="AA132" s="242"/>
      <c r="AB132" s="242"/>
      <c r="AC132" s="242"/>
      <c r="AD132" s="242"/>
      <c r="AE132" s="242"/>
      <c r="AF132" s="242"/>
      <c r="AG132" s="345"/>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242"/>
      <c r="BW132" s="242"/>
      <c r="BX132" s="242"/>
      <c r="BY132" s="242"/>
      <c r="BZ132" s="242"/>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42"/>
      <c r="DQ132" s="242"/>
      <c r="DR132" s="242"/>
      <c r="DS132" s="242"/>
      <c r="DT132" s="242"/>
      <c r="DU132" s="242"/>
      <c r="DV132" s="242"/>
      <c r="DW132" s="242"/>
      <c r="DX132" s="242"/>
      <c r="DY132" s="242"/>
      <c r="DZ132" s="242"/>
      <c r="EA132" s="242"/>
      <c r="EB132" s="242"/>
      <c r="EC132" s="242"/>
      <c r="ED132" s="242"/>
      <c r="EE132" s="242"/>
      <c r="EF132" s="242"/>
      <c r="EG132" s="242"/>
      <c r="EH132" s="242"/>
      <c r="EI132" s="242"/>
      <c r="EJ132" s="242"/>
      <c r="EK132" s="242"/>
      <c r="EL132" s="242"/>
      <c r="EM132" s="242"/>
      <c r="EN132" s="242"/>
      <c r="EO132" s="242"/>
      <c r="EP132" s="242"/>
      <c r="EQ132" s="242"/>
      <c r="ER132" s="242"/>
      <c r="ES132" s="242"/>
      <c r="ET132" s="242"/>
      <c r="EU132" s="242"/>
      <c r="EV132" s="242"/>
      <c r="EW132" s="242"/>
      <c r="EX132" s="242"/>
      <c r="EY132" s="242"/>
      <c r="EZ132" s="242"/>
      <c r="FA132" s="242"/>
      <c r="FB132" s="242"/>
      <c r="FC132" s="242"/>
      <c r="FD132" s="242"/>
      <c r="FE132" s="242"/>
      <c r="FF132" s="242"/>
      <c r="FG132" s="242"/>
      <c r="FH132" s="242"/>
      <c r="FI132" s="242"/>
      <c r="FJ132" s="242"/>
      <c r="FK132" s="242"/>
      <c r="FL132" s="242"/>
      <c r="FM132" s="242"/>
      <c r="FN132" s="242"/>
      <c r="FO132" s="242"/>
      <c r="FP132" s="242"/>
      <c r="FQ132" s="242"/>
      <c r="FR132" s="242"/>
      <c r="FS132" s="242"/>
      <c r="FT132" s="242"/>
      <c r="FU132" s="242"/>
      <c r="FV132" s="242"/>
      <c r="FW132" s="242"/>
      <c r="FX132" s="242"/>
      <c r="FY132" s="242"/>
      <c r="FZ132" s="242"/>
      <c r="GA132" s="242"/>
      <c r="GB132" s="242"/>
      <c r="GC132" s="242"/>
      <c r="GD132" s="242"/>
      <c r="GE132" s="242"/>
      <c r="GF132" s="242"/>
      <c r="GG132" s="242"/>
      <c r="GH132" s="242"/>
      <c r="GI132" s="242"/>
      <c r="GJ132" s="242"/>
      <c r="GK132" s="242"/>
      <c r="GL132" s="242"/>
      <c r="GM132" s="242"/>
      <c r="GN132" s="242"/>
      <c r="GO132" s="242"/>
      <c r="GP132" s="242"/>
      <c r="GQ132" s="242"/>
      <c r="GR132" s="242"/>
      <c r="GS132" s="242"/>
      <c r="GT132" s="242"/>
      <c r="GU132" s="242"/>
      <c r="GV132" s="242"/>
      <c r="GW132" s="242"/>
      <c r="GX132" s="242"/>
      <c r="GY132" s="242"/>
      <c r="GZ132" s="242"/>
      <c r="HA132" s="242"/>
      <c r="HB132" s="242"/>
      <c r="HC132" s="242"/>
      <c r="HD132" s="242"/>
      <c r="HE132" s="242"/>
      <c r="HF132" s="242"/>
      <c r="HG132" s="242"/>
      <c r="HH132" s="242"/>
      <c r="HI132" s="242"/>
      <c r="HJ132" s="242"/>
      <c r="HK132" s="242"/>
      <c r="HL132" s="242"/>
      <c r="HM132" s="242"/>
      <c r="HN132" s="242"/>
      <c r="HO132" s="242"/>
      <c r="HP132" s="242"/>
      <c r="HQ132" s="242"/>
      <c r="HR132" s="242"/>
      <c r="HS132" s="242"/>
      <c r="HT132" s="242"/>
      <c r="HU132" s="242"/>
      <c r="HV132" s="242"/>
      <c r="HW132" s="242"/>
      <c r="HX132" s="242"/>
      <c r="HY132" s="242"/>
      <c r="HZ132" s="242"/>
      <c r="IA132" s="242"/>
      <c r="IB132" s="242"/>
      <c r="IC132" s="242"/>
      <c r="ID132" s="242"/>
      <c r="IE132" s="242"/>
      <c r="IF132" s="242"/>
      <c r="IG132" s="242"/>
      <c r="IH132" s="242"/>
      <c r="II132" s="242"/>
      <c r="IJ132" s="242"/>
      <c r="IK132" s="242"/>
      <c r="IL132" s="242"/>
      <c r="IM132" s="242"/>
      <c r="IN132" s="242"/>
      <c r="IO132" s="242"/>
      <c r="IP132" s="242"/>
      <c r="IQ132" s="242"/>
      <c r="IR132" s="242"/>
      <c r="IS132" s="242"/>
      <c r="IT132" s="242"/>
    </row>
    <row r="133" spans="1:254" s="305" customFormat="1" ht="46.8">
      <c r="A133" s="98"/>
      <c r="B133" s="98"/>
      <c r="C133" s="244" t="s">
        <v>293</v>
      </c>
      <c r="D133" s="98" t="s">
        <v>294</v>
      </c>
      <c r="E133" s="99"/>
      <c r="F133" s="99">
        <v>0</v>
      </c>
      <c r="G133" s="100"/>
      <c r="H133" s="249" t="s">
        <v>295</v>
      </c>
      <c r="I133" s="100">
        <v>400000000</v>
      </c>
      <c r="J133" s="99" t="s">
        <v>295</v>
      </c>
      <c r="K133" s="241">
        <v>400000000</v>
      </c>
      <c r="L133" s="99" t="s">
        <v>295</v>
      </c>
      <c r="M133" s="241">
        <v>450000000</v>
      </c>
      <c r="N133" s="99" t="s">
        <v>295</v>
      </c>
      <c r="O133" s="241">
        <v>500000000</v>
      </c>
      <c r="P133" s="99"/>
      <c r="Q133" s="304">
        <f t="shared" si="2"/>
        <v>1750000000</v>
      </c>
      <c r="R133" s="98"/>
      <c r="S133" s="98"/>
      <c r="T133" s="242"/>
      <c r="Z133" s="242"/>
      <c r="AA133" s="242"/>
      <c r="AB133" s="242"/>
      <c r="AC133" s="242"/>
      <c r="AD133" s="242"/>
      <c r="AE133" s="242"/>
      <c r="AF133" s="242"/>
      <c r="AG133" s="345" t="s">
        <v>296</v>
      </c>
      <c r="AH133" s="242"/>
      <c r="AI133" s="242"/>
      <c r="AJ133" s="242"/>
      <c r="AK133" s="242"/>
      <c r="AL133" s="242"/>
      <c r="AM133" s="242"/>
      <c r="AN133" s="242"/>
      <c r="AO133" s="242"/>
      <c r="AP133" s="242"/>
      <c r="AQ133" s="242"/>
      <c r="AR133" s="242"/>
      <c r="AS133" s="242"/>
      <c r="AT133" s="242"/>
      <c r="AU133" s="242"/>
      <c r="AV133" s="242"/>
      <c r="AW133" s="242"/>
      <c r="AX133" s="242"/>
      <c r="AY133" s="242"/>
      <c r="AZ133" s="242"/>
      <c r="BA133" s="242"/>
      <c r="BB133" s="242"/>
      <c r="BC133" s="242"/>
      <c r="BD133" s="242"/>
      <c r="BE133" s="242"/>
      <c r="BF133" s="242"/>
      <c r="BG133" s="242"/>
      <c r="BH133" s="242"/>
      <c r="BI133" s="242"/>
      <c r="BJ133" s="242"/>
      <c r="BK133" s="242"/>
      <c r="BL133" s="242"/>
      <c r="BM133" s="242"/>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42"/>
      <c r="DQ133" s="242"/>
      <c r="DR133" s="242"/>
      <c r="DS133" s="242"/>
      <c r="DT133" s="242"/>
      <c r="DU133" s="242"/>
      <c r="DV133" s="242"/>
      <c r="DW133" s="242"/>
      <c r="DX133" s="242"/>
      <c r="DY133" s="242"/>
      <c r="DZ133" s="242"/>
      <c r="EA133" s="242"/>
      <c r="EB133" s="242"/>
      <c r="EC133" s="242"/>
      <c r="ED133" s="242"/>
      <c r="EE133" s="242"/>
      <c r="EF133" s="242"/>
      <c r="EG133" s="242"/>
      <c r="EH133" s="242"/>
      <c r="EI133" s="242"/>
      <c r="EJ133" s="242"/>
      <c r="EK133" s="242"/>
      <c r="EL133" s="242"/>
      <c r="EM133" s="242"/>
      <c r="EN133" s="242"/>
      <c r="EO133" s="242"/>
      <c r="EP133" s="242"/>
      <c r="EQ133" s="242"/>
      <c r="ER133" s="242"/>
      <c r="ES133" s="242"/>
      <c r="ET133" s="242"/>
      <c r="EU133" s="242"/>
      <c r="EV133" s="242"/>
      <c r="EW133" s="242"/>
      <c r="EX133" s="242"/>
      <c r="EY133" s="242"/>
      <c r="EZ133" s="242"/>
      <c r="FA133" s="242"/>
      <c r="FB133" s="242"/>
      <c r="FC133" s="242"/>
      <c r="FD133" s="242"/>
      <c r="FE133" s="242"/>
      <c r="FF133" s="242"/>
      <c r="FG133" s="242"/>
      <c r="FH133" s="242"/>
      <c r="FI133" s="242"/>
      <c r="FJ133" s="242"/>
      <c r="FK133" s="242"/>
      <c r="FL133" s="242"/>
      <c r="FM133" s="242"/>
      <c r="FN133" s="242"/>
      <c r="FO133" s="242"/>
      <c r="FP133" s="242"/>
      <c r="FQ133" s="242"/>
      <c r="FR133" s="242"/>
      <c r="FS133" s="242"/>
      <c r="FT133" s="242"/>
      <c r="FU133" s="242"/>
      <c r="FV133" s="242"/>
      <c r="FW133" s="242"/>
      <c r="FX133" s="242"/>
      <c r="FY133" s="242"/>
      <c r="FZ133" s="242"/>
      <c r="GA133" s="242"/>
      <c r="GB133" s="242"/>
      <c r="GC133" s="242"/>
      <c r="GD133" s="242"/>
      <c r="GE133" s="242"/>
      <c r="GF133" s="242"/>
      <c r="GG133" s="242"/>
      <c r="GH133" s="242"/>
      <c r="GI133" s="242"/>
      <c r="GJ133" s="242"/>
      <c r="GK133" s="242"/>
      <c r="GL133" s="242"/>
      <c r="GM133" s="242"/>
      <c r="GN133" s="242"/>
      <c r="GO133" s="242"/>
      <c r="GP133" s="242"/>
      <c r="GQ133" s="242"/>
      <c r="GR133" s="242"/>
      <c r="GS133" s="242"/>
      <c r="GT133" s="242"/>
      <c r="GU133" s="242"/>
      <c r="GV133" s="242"/>
      <c r="GW133" s="242"/>
      <c r="GX133" s="242"/>
      <c r="GY133" s="242"/>
      <c r="GZ133" s="242"/>
      <c r="HA133" s="242"/>
      <c r="HB133" s="242"/>
      <c r="HC133" s="242"/>
      <c r="HD133" s="242"/>
      <c r="HE133" s="242"/>
      <c r="HF133" s="242"/>
      <c r="HG133" s="242"/>
      <c r="HH133" s="242"/>
      <c r="HI133" s="242"/>
      <c r="HJ133" s="242"/>
      <c r="HK133" s="242"/>
      <c r="HL133" s="242"/>
      <c r="HM133" s="242"/>
      <c r="HN133" s="242"/>
      <c r="HO133" s="242"/>
      <c r="HP133" s="242"/>
      <c r="HQ133" s="242"/>
      <c r="HR133" s="242"/>
      <c r="HS133" s="242"/>
      <c r="HT133" s="242"/>
      <c r="HU133" s="242"/>
      <c r="HV133" s="242"/>
      <c r="HW133" s="242"/>
      <c r="HX133" s="242"/>
      <c r="HY133" s="242"/>
      <c r="HZ133" s="242"/>
      <c r="IA133" s="242"/>
      <c r="IB133" s="242"/>
      <c r="IC133" s="242"/>
      <c r="ID133" s="242"/>
      <c r="IE133" s="242"/>
      <c r="IF133" s="242"/>
      <c r="IG133" s="242"/>
      <c r="IH133" s="242"/>
      <c r="II133" s="242"/>
      <c r="IJ133" s="242"/>
      <c r="IK133" s="242"/>
      <c r="IL133" s="242"/>
      <c r="IM133" s="242"/>
      <c r="IN133" s="242"/>
      <c r="IO133" s="242"/>
      <c r="IP133" s="242"/>
      <c r="IQ133" s="242"/>
      <c r="IR133" s="242"/>
      <c r="IS133" s="242"/>
      <c r="IT133" s="242"/>
    </row>
    <row r="134" spans="1:254" s="264" customFormat="1" ht="31.2">
      <c r="A134" s="86"/>
      <c r="B134" s="86"/>
      <c r="C134" s="72"/>
      <c r="D134" s="72" t="s">
        <v>297</v>
      </c>
      <c r="E134" s="74"/>
      <c r="F134" s="74">
        <v>0</v>
      </c>
      <c r="G134" s="76"/>
      <c r="H134" s="162" t="s">
        <v>298</v>
      </c>
      <c r="I134" s="76"/>
      <c r="J134" s="74" t="s">
        <v>298</v>
      </c>
      <c r="K134" s="81"/>
      <c r="L134" s="74" t="s">
        <v>298</v>
      </c>
      <c r="M134" s="81"/>
      <c r="N134" s="74" t="s">
        <v>298</v>
      </c>
      <c r="O134" s="71"/>
      <c r="P134" s="74"/>
      <c r="Q134" s="307">
        <f t="shared" si="2"/>
        <v>0</v>
      </c>
      <c r="R134" s="72"/>
      <c r="S134" s="72"/>
      <c r="T134" s="90"/>
      <c r="Z134" s="90"/>
      <c r="AA134" s="90"/>
      <c r="AB134" s="90"/>
      <c r="AC134" s="90"/>
      <c r="AD134" s="90"/>
      <c r="AE134" s="90"/>
      <c r="AF134" s="90"/>
      <c r="AG134" s="346" t="s">
        <v>299</v>
      </c>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row>
    <row r="135" spans="1:254" s="264" customFormat="1" ht="31.2">
      <c r="A135" s="86"/>
      <c r="B135" s="86"/>
      <c r="C135" s="72"/>
      <c r="D135" s="72" t="s">
        <v>300</v>
      </c>
      <c r="E135" s="74"/>
      <c r="F135" s="74">
        <v>0</v>
      </c>
      <c r="G135" s="76"/>
      <c r="H135" s="162" t="s">
        <v>301</v>
      </c>
      <c r="I135" s="76"/>
      <c r="J135" s="74" t="s">
        <v>301</v>
      </c>
      <c r="K135" s="71"/>
      <c r="L135" s="74" t="s">
        <v>301</v>
      </c>
      <c r="M135" s="71"/>
      <c r="N135" s="74" t="s">
        <v>301</v>
      </c>
      <c r="O135" s="71"/>
      <c r="P135" s="74"/>
      <c r="Q135" s="307">
        <f t="shared" si="2"/>
        <v>0</v>
      </c>
      <c r="R135" s="72"/>
      <c r="S135" s="72"/>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row>
    <row r="136" spans="1:254" s="264" customFormat="1" ht="15.6">
      <c r="A136" s="86"/>
      <c r="B136" s="86"/>
      <c r="C136" s="72"/>
      <c r="D136" s="72" t="s">
        <v>302</v>
      </c>
      <c r="E136" s="74"/>
      <c r="F136" s="74">
        <v>0</v>
      </c>
      <c r="G136" s="76"/>
      <c r="H136" s="162" t="s">
        <v>303</v>
      </c>
      <c r="I136" s="76"/>
      <c r="J136" s="74" t="s">
        <v>303</v>
      </c>
      <c r="K136" s="81"/>
      <c r="L136" s="74" t="s">
        <v>303</v>
      </c>
      <c r="M136" s="81"/>
      <c r="N136" s="74" t="s">
        <v>303</v>
      </c>
      <c r="O136" s="71"/>
      <c r="P136" s="74"/>
      <c r="Q136" s="307">
        <f t="shared" si="2"/>
        <v>0</v>
      </c>
      <c r="R136" s="72"/>
      <c r="S136" s="72"/>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row>
    <row r="137" spans="1:254" s="264" customFormat="1" ht="15.6">
      <c r="A137" s="86"/>
      <c r="B137" s="86"/>
      <c r="C137" s="72"/>
      <c r="D137" s="72" t="s">
        <v>304</v>
      </c>
      <c r="E137" s="74"/>
      <c r="F137" s="74">
        <v>0</v>
      </c>
      <c r="G137" s="76"/>
      <c r="H137" s="162" t="s">
        <v>305</v>
      </c>
      <c r="I137" s="76"/>
      <c r="J137" s="74" t="s">
        <v>305</v>
      </c>
      <c r="K137" s="81"/>
      <c r="L137" s="74" t="s">
        <v>305</v>
      </c>
      <c r="M137" s="81"/>
      <c r="N137" s="74">
        <v>0</v>
      </c>
      <c r="O137" s="71"/>
      <c r="P137" s="74"/>
      <c r="Q137" s="307">
        <f t="shared" si="2"/>
        <v>0</v>
      </c>
      <c r="R137" s="72"/>
      <c r="S137" s="72"/>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row>
    <row r="138" spans="1:254" s="264" customFormat="1" ht="15.6">
      <c r="A138" s="86"/>
      <c r="B138" s="86"/>
      <c r="C138" s="72"/>
      <c r="D138" s="72"/>
      <c r="E138" s="74"/>
      <c r="F138" s="72"/>
      <c r="G138" s="76"/>
      <c r="H138" s="162"/>
      <c r="I138" s="76"/>
      <c r="J138" s="74"/>
      <c r="K138" s="81"/>
      <c r="L138" s="74"/>
      <c r="M138" s="81"/>
      <c r="N138" s="74"/>
      <c r="O138" s="71"/>
      <c r="P138" s="74"/>
      <c r="Q138" s="307">
        <f t="shared" si="2"/>
        <v>0</v>
      </c>
      <c r="R138" s="72"/>
      <c r="S138" s="72"/>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row>
    <row r="139" spans="1:254" s="264" customFormat="1" ht="31.2">
      <c r="A139" s="72"/>
      <c r="B139" s="72"/>
      <c r="C139" s="88" t="s">
        <v>306</v>
      </c>
      <c r="D139" s="72" t="s">
        <v>307</v>
      </c>
      <c r="E139" s="74"/>
      <c r="F139" s="72"/>
      <c r="G139" s="89">
        <f>SUBTOTAL(9,G140:G143)</f>
        <v>1190470000</v>
      </c>
      <c r="H139" s="72"/>
      <c r="I139" s="76"/>
      <c r="J139" s="74"/>
      <c r="K139" s="81"/>
      <c r="L139" s="74"/>
      <c r="M139" s="81"/>
      <c r="N139" s="74"/>
      <c r="O139" s="71"/>
      <c r="P139" s="74"/>
      <c r="Q139" s="307">
        <f t="shared" si="2"/>
        <v>1190470000</v>
      </c>
      <c r="R139" s="72"/>
      <c r="S139" s="72"/>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row>
    <row r="140" spans="1:254" s="305" customFormat="1" ht="31.2">
      <c r="A140" s="98"/>
      <c r="B140" s="98"/>
      <c r="C140" s="98" t="s">
        <v>308</v>
      </c>
      <c r="D140" s="98" t="s">
        <v>309</v>
      </c>
      <c r="E140" s="98" t="s">
        <v>310</v>
      </c>
      <c r="F140" s="98" t="s">
        <v>310</v>
      </c>
      <c r="G140" s="100">
        <v>200000000</v>
      </c>
      <c r="H140" s="99">
        <v>0</v>
      </c>
      <c r="I140" s="100">
        <v>0</v>
      </c>
      <c r="J140" s="99">
        <v>0</v>
      </c>
      <c r="K140" s="243">
        <v>0</v>
      </c>
      <c r="L140" s="99">
        <v>0</v>
      </c>
      <c r="M140" s="243">
        <v>0</v>
      </c>
      <c r="N140" s="99">
        <v>0</v>
      </c>
      <c r="O140" s="241">
        <v>0</v>
      </c>
      <c r="P140" s="99"/>
      <c r="Q140" s="304">
        <f t="shared" si="2"/>
        <v>200000000</v>
      </c>
      <c r="R140" s="98"/>
      <c r="S140" s="98"/>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c r="CK140" s="242"/>
      <c r="CL140" s="242"/>
      <c r="CM140" s="242"/>
      <c r="CN140" s="242"/>
      <c r="CO140" s="242"/>
      <c r="CP140" s="242"/>
      <c r="CQ140" s="242"/>
      <c r="CR140" s="242"/>
      <c r="CS140" s="242"/>
      <c r="CT140" s="242"/>
      <c r="CU140" s="242"/>
      <c r="CV140" s="242"/>
      <c r="CW140" s="242"/>
      <c r="CX140" s="242"/>
      <c r="CY140" s="242"/>
      <c r="CZ140" s="242"/>
      <c r="DA140" s="242"/>
      <c r="DB140" s="242"/>
      <c r="DC140" s="242"/>
      <c r="DD140" s="242"/>
      <c r="DE140" s="242"/>
      <c r="DF140" s="242"/>
      <c r="DG140" s="242"/>
      <c r="DH140" s="242"/>
      <c r="DI140" s="242"/>
      <c r="DJ140" s="242"/>
      <c r="DK140" s="242"/>
      <c r="DL140" s="242"/>
      <c r="DM140" s="242"/>
      <c r="DN140" s="242"/>
      <c r="DO140" s="242"/>
      <c r="DP140" s="242"/>
      <c r="DQ140" s="242"/>
      <c r="DR140" s="242"/>
      <c r="DS140" s="242"/>
      <c r="DT140" s="242"/>
      <c r="DU140" s="242"/>
      <c r="DV140" s="242"/>
      <c r="DW140" s="242"/>
      <c r="DX140" s="242"/>
      <c r="DY140" s="242"/>
      <c r="DZ140" s="242"/>
      <c r="EA140" s="242"/>
      <c r="EB140" s="242"/>
      <c r="EC140" s="242"/>
      <c r="ED140" s="242"/>
      <c r="EE140" s="242"/>
      <c r="EF140" s="242"/>
      <c r="EG140" s="242"/>
      <c r="EH140" s="242"/>
      <c r="EI140" s="242"/>
      <c r="EJ140" s="242"/>
      <c r="EK140" s="242"/>
      <c r="EL140" s="242"/>
      <c r="EM140" s="242"/>
      <c r="EN140" s="242"/>
      <c r="EO140" s="242"/>
      <c r="EP140" s="242"/>
      <c r="EQ140" s="242"/>
      <c r="ER140" s="242"/>
      <c r="ES140" s="242"/>
      <c r="ET140" s="242"/>
      <c r="EU140" s="242"/>
      <c r="EV140" s="242"/>
      <c r="EW140" s="242"/>
      <c r="EX140" s="242"/>
      <c r="EY140" s="242"/>
      <c r="EZ140" s="242"/>
      <c r="FA140" s="242"/>
      <c r="FB140" s="242"/>
      <c r="FC140" s="242"/>
      <c r="FD140" s="242"/>
      <c r="FE140" s="242"/>
      <c r="FF140" s="242"/>
      <c r="FG140" s="242"/>
      <c r="FH140" s="242"/>
      <c r="FI140" s="242"/>
      <c r="FJ140" s="242"/>
      <c r="FK140" s="242"/>
      <c r="FL140" s="242"/>
      <c r="FM140" s="242"/>
      <c r="FN140" s="242"/>
      <c r="FO140" s="242"/>
      <c r="FP140" s="242"/>
      <c r="FQ140" s="242"/>
      <c r="FR140" s="242"/>
      <c r="FS140" s="242"/>
      <c r="FT140" s="242"/>
      <c r="FU140" s="242"/>
      <c r="FV140" s="242"/>
      <c r="FW140" s="242"/>
      <c r="FX140" s="242"/>
      <c r="FY140" s="242"/>
      <c r="FZ140" s="242"/>
      <c r="GA140" s="242"/>
      <c r="GB140" s="242"/>
      <c r="GC140" s="242"/>
      <c r="GD140" s="242"/>
      <c r="GE140" s="242"/>
      <c r="GF140" s="242"/>
      <c r="GG140" s="242"/>
      <c r="GH140" s="242"/>
      <c r="GI140" s="242"/>
      <c r="GJ140" s="242"/>
      <c r="GK140" s="242"/>
      <c r="GL140" s="242"/>
      <c r="GM140" s="242"/>
      <c r="GN140" s="242"/>
      <c r="GO140" s="242"/>
      <c r="GP140" s="242"/>
      <c r="GQ140" s="242"/>
      <c r="GR140" s="242"/>
      <c r="GS140" s="242"/>
      <c r="GT140" s="242"/>
      <c r="GU140" s="242"/>
      <c r="GV140" s="242"/>
      <c r="GW140" s="242"/>
      <c r="GX140" s="242"/>
      <c r="GY140" s="242"/>
      <c r="GZ140" s="242"/>
      <c r="HA140" s="242"/>
      <c r="HB140" s="242"/>
      <c r="HC140" s="242"/>
      <c r="HD140" s="242"/>
      <c r="HE140" s="242"/>
      <c r="HF140" s="242"/>
      <c r="HG140" s="242"/>
      <c r="HH140" s="242"/>
      <c r="HI140" s="242"/>
      <c r="HJ140" s="242"/>
      <c r="HK140" s="242"/>
      <c r="HL140" s="242"/>
      <c r="HM140" s="242"/>
      <c r="HN140" s="242"/>
      <c r="HO140" s="242"/>
      <c r="HP140" s="242"/>
      <c r="HQ140" s="242"/>
      <c r="HR140" s="242"/>
      <c r="HS140" s="242"/>
      <c r="HT140" s="242"/>
      <c r="HU140" s="242"/>
      <c r="HV140" s="242"/>
      <c r="HW140" s="242"/>
      <c r="HX140" s="242"/>
      <c r="HY140" s="242"/>
      <c r="HZ140" s="242"/>
      <c r="IA140" s="242"/>
      <c r="IB140" s="242"/>
      <c r="IC140" s="242"/>
      <c r="ID140" s="242"/>
      <c r="IE140" s="242"/>
      <c r="IF140" s="242"/>
      <c r="IG140" s="242"/>
      <c r="IH140" s="242"/>
      <c r="II140" s="242"/>
      <c r="IJ140" s="242"/>
      <c r="IK140" s="242"/>
      <c r="IL140" s="242"/>
      <c r="IM140" s="242"/>
      <c r="IN140" s="242"/>
      <c r="IO140" s="242"/>
      <c r="IP140" s="242"/>
      <c r="IQ140" s="242"/>
      <c r="IR140" s="242"/>
      <c r="IS140" s="242"/>
      <c r="IT140" s="242"/>
    </row>
    <row r="141" spans="1:254" s="305" customFormat="1" ht="94.2" thickBot="1">
      <c r="A141" s="98"/>
      <c r="B141" s="98"/>
      <c r="C141" s="98" t="s">
        <v>311</v>
      </c>
      <c r="D141" s="347" t="s">
        <v>504</v>
      </c>
      <c r="E141" s="240" t="s">
        <v>506</v>
      </c>
      <c r="F141" s="240" t="s">
        <v>506</v>
      </c>
      <c r="G141" s="100">
        <v>455030000</v>
      </c>
      <c r="H141" s="99">
        <v>0</v>
      </c>
      <c r="I141" s="100">
        <v>0</v>
      </c>
      <c r="J141" s="99"/>
      <c r="K141" s="243">
        <v>0</v>
      </c>
      <c r="L141" s="99">
        <v>0</v>
      </c>
      <c r="M141" s="243">
        <v>0</v>
      </c>
      <c r="N141" s="99">
        <v>0</v>
      </c>
      <c r="O141" s="241">
        <v>0</v>
      </c>
      <c r="P141" s="99"/>
      <c r="Q141" s="304">
        <f t="shared" si="2"/>
        <v>455030000</v>
      </c>
      <c r="R141" s="98"/>
      <c r="S141" s="98"/>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c r="CD141" s="242"/>
      <c r="CE141" s="242"/>
      <c r="CF141" s="242"/>
      <c r="CG141" s="242"/>
      <c r="CH141" s="242"/>
      <c r="CI141" s="242"/>
      <c r="CJ141" s="242"/>
      <c r="CK141" s="242"/>
      <c r="CL141" s="242"/>
      <c r="CM141" s="242"/>
      <c r="CN141" s="242"/>
      <c r="CO141" s="242"/>
      <c r="CP141" s="242"/>
      <c r="CQ141" s="242"/>
      <c r="CR141" s="242"/>
      <c r="CS141" s="242"/>
      <c r="CT141" s="242"/>
      <c r="CU141" s="242"/>
      <c r="CV141" s="242"/>
      <c r="CW141" s="242"/>
      <c r="CX141" s="242"/>
      <c r="CY141" s="242"/>
      <c r="CZ141" s="242"/>
      <c r="DA141" s="242"/>
      <c r="DB141" s="242"/>
      <c r="DC141" s="242"/>
      <c r="DD141" s="242"/>
      <c r="DE141" s="242"/>
      <c r="DF141" s="242"/>
      <c r="DG141" s="242"/>
      <c r="DH141" s="242"/>
      <c r="DI141" s="242"/>
      <c r="DJ141" s="242"/>
      <c r="DK141" s="242"/>
      <c r="DL141" s="242"/>
      <c r="DM141" s="242"/>
      <c r="DN141" s="242"/>
      <c r="DO141" s="242"/>
      <c r="DP141" s="242"/>
      <c r="DQ141" s="242"/>
      <c r="DR141" s="242"/>
      <c r="DS141" s="242"/>
      <c r="DT141" s="242"/>
      <c r="DU141" s="242"/>
      <c r="DV141" s="242"/>
      <c r="DW141" s="242"/>
      <c r="DX141" s="242"/>
      <c r="DY141" s="242"/>
      <c r="DZ141" s="242"/>
      <c r="EA141" s="242"/>
      <c r="EB141" s="242"/>
      <c r="EC141" s="242"/>
      <c r="ED141" s="242"/>
      <c r="EE141" s="242"/>
      <c r="EF141" s="242"/>
      <c r="EG141" s="242"/>
      <c r="EH141" s="242"/>
      <c r="EI141" s="242"/>
      <c r="EJ141" s="242"/>
      <c r="EK141" s="242"/>
      <c r="EL141" s="242"/>
      <c r="EM141" s="242"/>
      <c r="EN141" s="242"/>
      <c r="EO141" s="242"/>
      <c r="EP141" s="242"/>
      <c r="EQ141" s="242"/>
      <c r="ER141" s="242"/>
      <c r="ES141" s="242"/>
      <c r="ET141" s="242"/>
      <c r="EU141" s="242"/>
      <c r="EV141" s="242"/>
      <c r="EW141" s="242"/>
      <c r="EX141" s="242"/>
      <c r="EY141" s="242"/>
      <c r="EZ141" s="242"/>
      <c r="FA141" s="242"/>
      <c r="FB141" s="242"/>
      <c r="FC141" s="242"/>
      <c r="FD141" s="242"/>
      <c r="FE141" s="242"/>
      <c r="FF141" s="242"/>
      <c r="FG141" s="242"/>
      <c r="FH141" s="242"/>
      <c r="FI141" s="242"/>
      <c r="FJ141" s="242"/>
      <c r="FK141" s="242"/>
      <c r="FL141" s="242"/>
      <c r="FM141" s="242"/>
      <c r="FN141" s="242"/>
      <c r="FO141" s="242"/>
      <c r="FP141" s="242"/>
      <c r="FQ141" s="242"/>
      <c r="FR141" s="242"/>
      <c r="FS141" s="242"/>
      <c r="FT141" s="242"/>
      <c r="FU141" s="242"/>
      <c r="FV141" s="242"/>
      <c r="FW141" s="242"/>
      <c r="FX141" s="242"/>
      <c r="FY141" s="242"/>
      <c r="FZ141" s="242"/>
      <c r="GA141" s="242"/>
      <c r="GB141" s="242"/>
      <c r="GC141" s="242"/>
      <c r="GD141" s="242"/>
      <c r="GE141" s="242"/>
      <c r="GF141" s="242"/>
      <c r="GG141" s="242"/>
      <c r="GH141" s="242"/>
      <c r="GI141" s="242"/>
      <c r="GJ141" s="242"/>
      <c r="GK141" s="242"/>
      <c r="GL141" s="242"/>
      <c r="GM141" s="242"/>
      <c r="GN141" s="242"/>
      <c r="GO141" s="242"/>
      <c r="GP141" s="242"/>
      <c r="GQ141" s="242"/>
      <c r="GR141" s="242"/>
      <c r="GS141" s="242"/>
      <c r="GT141" s="242"/>
      <c r="GU141" s="242"/>
      <c r="GV141" s="242"/>
      <c r="GW141" s="242"/>
      <c r="GX141" s="242"/>
      <c r="GY141" s="242"/>
      <c r="GZ141" s="242"/>
      <c r="HA141" s="242"/>
      <c r="HB141" s="242"/>
      <c r="HC141" s="242"/>
      <c r="HD141" s="242"/>
      <c r="HE141" s="242"/>
      <c r="HF141" s="242"/>
      <c r="HG141" s="242"/>
      <c r="HH141" s="242"/>
      <c r="HI141" s="242"/>
      <c r="HJ141" s="242"/>
      <c r="HK141" s="242"/>
      <c r="HL141" s="242"/>
      <c r="HM141" s="242"/>
      <c r="HN141" s="242"/>
      <c r="HO141" s="242"/>
      <c r="HP141" s="242"/>
      <c r="HQ141" s="242"/>
      <c r="HR141" s="242"/>
      <c r="HS141" s="242"/>
      <c r="HT141" s="242"/>
      <c r="HU141" s="242"/>
      <c r="HV141" s="242"/>
      <c r="HW141" s="242"/>
      <c r="HX141" s="242"/>
      <c r="HY141" s="242"/>
      <c r="HZ141" s="242"/>
      <c r="IA141" s="242"/>
      <c r="IB141" s="242"/>
      <c r="IC141" s="242"/>
      <c r="ID141" s="242"/>
      <c r="IE141" s="242"/>
      <c r="IF141" s="242"/>
      <c r="IG141" s="242"/>
      <c r="IH141" s="242"/>
      <c r="II141" s="242"/>
      <c r="IJ141" s="242"/>
      <c r="IK141" s="242"/>
      <c r="IL141" s="242"/>
      <c r="IM141" s="242"/>
      <c r="IN141" s="242"/>
      <c r="IO141" s="242"/>
      <c r="IP141" s="242"/>
      <c r="IQ141" s="242"/>
      <c r="IR141" s="242"/>
      <c r="IS141" s="242"/>
      <c r="IT141" s="242"/>
    </row>
    <row r="142" spans="1:254" s="305" customFormat="1" ht="78">
      <c r="A142" s="98"/>
      <c r="B142" s="98"/>
      <c r="C142" s="98" t="s">
        <v>312</v>
      </c>
      <c r="D142" s="250" t="s">
        <v>505</v>
      </c>
      <c r="E142" s="98" t="s">
        <v>313</v>
      </c>
      <c r="F142" s="98" t="s">
        <v>313</v>
      </c>
      <c r="G142" s="100">
        <v>390000000</v>
      </c>
      <c r="H142" s="99">
        <v>0</v>
      </c>
      <c r="I142" s="100">
        <v>0</v>
      </c>
      <c r="J142" s="99">
        <v>0</v>
      </c>
      <c r="K142" s="243">
        <v>0</v>
      </c>
      <c r="L142" s="99">
        <v>0</v>
      </c>
      <c r="M142" s="243">
        <v>0</v>
      </c>
      <c r="N142" s="99">
        <v>0</v>
      </c>
      <c r="O142" s="241">
        <v>0</v>
      </c>
      <c r="P142" s="99"/>
      <c r="Q142" s="304">
        <f t="shared" si="2"/>
        <v>390000000</v>
      </c>
      <c r="R142" s="98"/>
      <c r="S142" s="98"/>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c r="EI142" s="242"/>
      <c r="EJ142" s="242"/>
      <c r="EK142" s="242"/>
      <c r="EL142" s="242"/>
      <c r="EM142" s="242"/>
      <c r="EN142" s="242"/>
      <c r="EO142" s="242"/>
      <c r="EP142" s="242"/>
      <c r="EQ142" s="242"/>
      <c r="ER142" s="242"/>
      <c r="ES142" s="242"/>
      <c r="ET142" s="242"/>
      <c r="EU142" s="242"/>
      <c r="EV142" s="242"/>
      <c r="EW142" s="242"/>
      <c r="EX142" s="242"/>
      <c r="EY142" s="242"/>
      <c r="EZ142" s="242"/>
      <c r="FA142" s="242"/>
      <c r="FB142" s="242"/>
      <c r="FC142" s="242"/>
      <c r="FD142" s="242"/>
      <c r="FE142" s="242"/>
      <c r="FF142" s="242"/>
      <c r="FG142" s="242"/>
      <c r="FH142" s="242"/>
      <c r="FI142" s="242"/>
      <c r="FJ142" s="242"/>
      <c r="FK142" s="242"/>
      <c r="FL142" s="242"/>
      <c r="FM142" s="242"/>
      <c r="FN142" s="242"/>
      <c r="FO142" s="242"/>
      <c r="FP142" s="242"/>
      <c r="FQ142" s="242"/>
      <c r="FR142" s="242"/>
      <c r="FS142" s="242"/>
      <c r="FT142" s="242"/>
      <c r="FU142" s="242"/>
      <c r="FV142" s="242"/>
      <c r="FW142" s="242"/>
      <c r="FX142" s="242"/>
      <c r="FY142" s="242"/>
      <c r="FZ142" s="242"/>
      <c r="GA142" s="242"/>
      <c r="GB142" s="242"/>
      <c r="GC142" s="242"/>
      <c r="GD142" s="242"/>
      <c r="GE142" s="242"/>
      <c r="GF142" s="242"/>
      <c r="GG142" s="242"/>
      <c r="GH142" s="242"/>
      <c r="GI142" s="242"/>
      <c r="GJ142" s="242"/>
      <c r="GK142" s="242"/>
      <c r="GL142" s="242"/>
      <c r="GM142" s="242"/>
      <c r="GN142" s="242"/>
      <c r="GO142" s="242"/>
      <c r="GP142" s="242"/>
      <c r="GQ142" s="242"/>
      <c r="GR142" s="242"/>
      <c r="GS142" s="242"/>
      <c r="GT142" s="242"/>
      <c r="GU142" s="242"/>
      <c r="GV142" s="242"/>
      <c r="GW142" s="242"/>
      <c r="GX142" s="242"/>
      <c r="GY142" s="242"/>
      <c r="GZ142" s="242"/>
      <c r="HA142" s="242"/>
      <c r="HB142" s="242"/>
      <c r="HC142" s="242"/>
      <c r="HD142" s="242"/>
      <c r="HE142" s="242"/>
      <c r="HF142" s="242"/>
      <c r="HG142" s="242"/>
      <c r="HH142" s="242"/>
      <c r="HI142" s="242"/>
      <c r="HJ142" s="242"/>
      <c r="HK142" s="242"/>
      <c r="HL142" s="242"/>
      <c r="HM142" s="242"/>
      <c r="HN142" s="242"/>
      <c r="HO142" s="242"/>
      <c r="HP142" s="242"/>
      <c r="HQ142" s="242"/>
      <c r="HR142" s="242"/>
      <c r="HS142" s="242"/>
      <c r="HT142" s="242"/>
      <c r="HU142" s="242"/>
      <c r="HV142" s="242"/>
      <c r="HW142" s="242"/>
      <c r="HX142" s="242"/>
      <c r="HY142" s="242"/>
      <c r="HZ142" s="242"/>
      <c r="IA142" s="242"/>
      <c r="IB142" s="242"/>
      <c r="IC142" s="242"/>
      <c r="ID142" s="242"/>
      <c r="IE142" s="242"/>
      <c r="IF142" s="242"/>
      <c r="IG142" s="242"/>
      <c r="IH142" s="242"/>
      <c r="II142" s="242"/>
      <c r="IJ142" s="242"/>
      <c r="IK142" s="242"/>
      <c r="IL142" s="242"/>
      <c r="IM142" s="242"/>
      <c r="IN142" s="242"/>
      <c r="IO142" s="242"/>
      <c r="IP142" s="242"/>
      <c r="IQ142" s="242"/>
      <c r="IR142" s="242"/>
      <c r="IS142" s="242"/>
      <c r="IT142" s="242"/>
    </row>
    <row r="143" spans="1:254" s="305" customFormat="1" ht="46.8">
      <c r="A143" s="98"/>
      <c r="B143" s="98"/>
      <c r="C143" s="98" t="s">
        <v>314</v>
      </c>
      <c r="D143" s="98" t="s">
        <v>548</v>
      </c>
      <c r="E143" s="240" t="s">
        <v>507</v>
      </c>
      <c r="F143" s="240" t="s">
        <v>507</v>
      </c>
      <c r="G143" s="100">
        <v>145440000</v>
      </c>
      <c r="H143" s="99">
        <v>0</v>
      </c>
      <c r="I143" s="100"/>
      <c r="J143" s="99">
        <v>0</v>
      </c>
      <c r="K143" s="243">
        <v>0</v>
      </c>
      <c r="L143" s="99">
        <v>0</v>
      </c>
      <c r="M143" s="243">
        <v>0</v>
      </c>
      <c r="N143" s="99">
        <v>0</v>
      </c>
      <c r="O143" s="241"/>
      <c r="P143" s="99"/>
      <c r="Q143" s="304">
        <f t="shared" si="2"/>
        <v>145440000</v>
      </c>
      <c r="R143" s="98"/>
      <c r="S143" s="98"/>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242"/>
      <c r="BE143" s="242"/>
      <c r="BF143" s="242"/>
      <c r="BG143" s="242"/>
      <c r="BH143" s="242"/>
      <c r="BI143" s="242"/>
      <c r="BJ143" s="242"/>
      <c r="BK143" s="242"/>
      <c r="BL143" s="242"/>
      <c r="BM143" s="242"/>
      <c r="BN143" s="242"/>
      <c r="BO143" s="242"/>
      <c r="BP143" s="242"/>
      <c r="BQ143" s="242"/>
      <c r="BR143" s="242"/>
      <c r="BS143" s="242"/>
      <c r="BT143" s="242"/>
      <c r="BU143" s="242"/>
      <c r="BV143" s="242"/>
      <c r="BW143" s="242"/>
      <c r="BX143" s="242"/>
      <c r="BY143" s="242"/>
      <c r="BZ143" s="242"/>
      <c r="CA143" s="242"/>
      <c r="CB143" s="242"/>
      <c r="CC143" s="242"/>
      <c r="CD143" s="242"/>
      <c r="CE143" s="242"/>
      <c r="CF143" s="242"/>
      <c r="CG143" s="242"/>
      <c r="CH143" s="242"/>
      <c r="CI143" s="242"/>
      <c r="CJ143" s="242"/>
      <c r="CK143" s="242"/>
      <c r="CL143" s="242"/>
      <c r="CM143" s="242"/>
      <c r="CN143" s="242"/>
      <c r="CO143" s="242"/>
      <c r="CP143" s="242"/>
      <c r="CQ143" s="242"/>
      <c r="CR143" s="242"/>
      <c r="CS143" s="242"/>
      <c r="CT143" s="242"/>
      <c r="CU143" s="242"/>
      <c r="CV143" s="242"/>
      <c r="CW143" s="242"/>
      <c r="CX143" s="242"/>
      <c r="CY143" s="242"/>
      <c r="CZ143" s="242"/>
      <c r="DA143" s="242"/>
      <c r="DB143" s="242"/>
      <c r="DC143" s="242"/>
      <c r="DD143" s="242"/>
      <c r="DE143" s="242"/>
      <c r="DF143" s="242"/>
      <c r="DG143" s="242"/>
      <c r="DH143" s="242"/>
      <c r="DI143" s="242"/>
      <c r="DJ143" s="242"/>
      <c r="DK143" s="242"/>
      <c r="DL143" s="242"/>
      <c r="DM143" s="242"/>
      <c r="DN143" s="242"/>
      <c r="DO143" s="242"/>
      <c r="DP143" s="242"/>
      <c r="DQ143" s="242"/>
      <c r="DR143" s="242"/>
      <c r="DS143" s="242"/>
      <c r="DT143" s="242"/>
      <c r="DU143" s="242"/>
      <c r="DV143" s="242"/>
      <c r="DW143" s="242"/>
      <c r="DX143" s="242"/>
      <c r="DY143" s="242"/>
      <c r="DZ143" s="242"/>
      <c r="EA143" s="242"/>
      <c r="EB143" s="242"/>
      <c r="EC143" s="242"/>
      <c r="ED143" s="242"/>
      <c r="EE143" s="242"/>
      <c r="EF143" s="242"/>
      <c r="EG143" s="242"/>
      <c r="EH143" s="242"/>
      <c r="EI143" s="242"/>
      <c r="EJ143" s="242"/>
      <c r="EK143" s="242"/>
      <c r="EL143" s="242"/>
      <c r="EM143" s="242"/>
      <c r="EN143" s="242"/>
      <c r="EO143" s="242"/>
      <c r="EP143" s="242"/>
      <c r="EQ143" s="242"/>
      <c r="ER143" s="242"/>
      <c r="ES143" s="242"/>
      <c r="ET143" s="242"/>
      <c r="EU143" s="242"/>
      <c r="EV143" s="242"/>
      <c r="EW143" s="242"/>
      <c r="EX143" s="242"/>
      <c r="EY143" s="242"/>
      <c r="EZ143" s="242"/>
      <c r="FA143" s="242"/>
      <c r="FB143" s="242"/>
      <c r="FC143" s="242"/>
      <c r="FD143" s="242"/>
      <c r="FE143" s="242"/>
      <c r="FF143" s="242"/>
      <c r="FG143" s="242"/>
      <c r="FH143" s="242"/>
      <c r="FI143" s="242"/>
      <c r="FJ143" s="242"/>
      <c r="FK143" s="242"/>
      <c r="FL143" s="242"/>
      <c r="FM143" s="242"/>
      <c r="FN143" s="242"/>
      <c r="FO143" s="242"/>
      <c r="FP143" s="242"/>
      <c r="FQ143" s="242"/>
      <c r="FR143" s="242"/>
      <c r="FS143" s="242"/>
      <c r="FT143" s="242"/>
      <c r="FU143" s="242"/>
      <c r="FV143" s="242"/>
      <c r="FW143" s="242"/>
      <c r="FX143" s="242"/>
      <c r="FY143" s="242"/>
      <c r="FZ143" s="242"/>
      <c r="GA143" s="242"/>
      <c r="GB143" s="242"/>
      <c r="GC143" s="242"/>
      <c r="GD143" s="242"/>
      <c r="GE143" s="242"/>
      <c r="GF143" s="242"/>
      <c r="GG143" s="242"/>
      <c r="GH143" s="242"/>
      <c r="GI143" s="242"/>
      <c r="GJ143" s="242"/>
      <c r="GK143" s="242"/>
      <c r="GL143" s="242"/>
      <c r="GM143" s="242"/>
      <c r="GN143" s="242"/>
      <c r="GO143" s="242"/>
      <c r="GP143" s="242"/>
      <c r="GQ143" s="242"/>
      <c r="GR143" s="242"/>
      <c r="GS143" s="242"/>
      <c r="GT143" s="242"/>
      <c r="GU143" s="242"/>
      <c r="GV143" s="242"/>
      <c r="GW143" s="242"/>
      <c r="GX143" s="242"/>
      <c r="GY143" s="242"/>
      <c r="GZ143" s="242"/>
      <c r="HA143" s="242"/>
      <c r="HB143" s="242"/>
      <c r="HC143" s="242"/>
      <c r="HD143" s="242"/>
      <c r="HE143" s="242"/>
      <c r="HF143" s="242"/>
      <c r="HG143" s="242"/>
      <c r="HH143" s="242"/>
      <c r="HI143" s="242"/>
      <c r="HJ143" s="242"/>
      <c r="HK143" s="242"/>
      <c r="HL143" s="242"/>
      <c r="HM143" s="242"/>
      <c r="HN143" s="242"/>
      <c r="HO143" s="242"/>
      <c r="HP143" s="242"/>
      <c r="HQ143" s="242"/>
      <c r="HR143" s="242"/>
      <c r="HS143" s="242"/>
      <c r="HT143" s="242"/>
      <c r="HU143" s="242"/>
      <c r="HV143" s="242"/>
      <c r="HW143" s="242"/>
      <c r="HX143" s="242"/>
      <c r="HY143" s="242"/>
      <c r="HZ143" s="242"/>
      <c r="IA143" s="242"/>
      <c r="IB143" s="242"/>
      <c r="IC143" s="242"/>
      <c r="ID143" s="242"/>
      <c r="IE143" s="242"/>
      <c r="IF143" s="242"/>
      <c r="IG143" s="242"/>
      <c r="IH143" s="242"/>
      <c r="II143" s="242"/>
      <c r="IJ143" s="242"/>
      <c r="IK143" s="242"/>
      <c r="IL143" s="242"/>
      <c r="IM143" s="242"/>
      <c r="IN143" s="242"/>
      <c r="IO143" s="242"/>
      <c r="IP143" s="242"/>
      <c r="IQ143" s="242"/>
      <c r="IR143" s="242"/>
      <c r="IS143" s="242"/>
      <c r="IT143" s="242"/>
    </row>
    <row r="144" spans="1:254" s="264" customFormat="1" ht="15.6">
      <c r="A144" s="72"/>
      <c r="B144" s="72"/>
      <c r="C144" s="72"/>
      <c r="D144" s="72"/>
      <c r="E144" s="74"/>
      <c r="F144" s="72"/>
      <c r="G144" s="76"/>
      <c r="H144" s="72"/>
      <c r="I144" s="76"/>
      <c r="J144" s="74"/>
      <c r="K144" s="81"/>
      <c r="L144" s="74"/>
      <c r="M144" s="81"/>
      <c r="N144" s="74"/>
      <c r="O144" s="71"/>
      <c r="P144" s="74"/>
      <c r="Q144" s="307">
        <f t="shared" si="2"/>
        <v>0</v>
      </c>
      <c r="R144" s="72"/>
      <c r="S144" s="72"/>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c r="CB144" s="90"/>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row>
    <row r="145" spans="1:254" s="264" customFormat="1" ht="15.6">
      <c r="A145" s="72"/>
      <c r="B145" s="72"/>
      <c r="C145" s="72"/>
      <c r="D145" s="72"/>
      <c r="E145" s="74"/>
      <c r="F145" s="72"/>
      <c r="G145" s="76"/>
      <c r="H145" s="72"/>
      <c r="I145" s="76"/>
      <c r="J145" s="307">
        <f>I145-I146</f>
        <v>-2805686000</v>
      </c>
      <c r="K145" s="81"/>
      <c r="L145" s="74"/>
      <c r="M145" s="81"/>
      <c r="N145" s="74"/>
      <c r="O145" s="71"/>
      <c r="P145" s="74"/>
      <c r="Q145" s="307">
        <f t="shared" ref="Q145:Q163" si="4">G145+I145+K145+M145+O145</f>
        <v>0</v>
      </c>
      <c r="R145" s="72"/>
      <c r="S145" s="72"/>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row>
    <row r="146" spans="1:254" s="264" customFormat="1" ht="31.2">
      <c r="A146" s="72"/>
      <c r="B146" s="72"/>
      <c r="C146" s="88" t="s">
        <v>315</v>
      </c>
      <c r="D146" s="88" t="s">
        <v>316</v>
      </c>
      <c r="E146" s="348" t="s">
        <v>209</v>
      </c>
      <c r="F146" s="348">
        <v>0.9</v>
      </c>
      <c r="G146" s="89">
        <f>SUBTOTAL(9,G147:G153)</f>
        <v>2271405000</v>
      </c>
      <c r="H146" s="348">
        <v>0.9</v>
      </c>
      <c r="I146" s="298">
        <f>SUBTOTAL(9,I147:I154)</f>
        <v>2805686000</v>
      </c>
      <c r="J146" s="348">
        <v>0.9</v>
      </c>
      <c r="K146" s="81">
        <f>SUM(K147:K154)</f>
        <v>2805686000</v>
      </c>
      <c r="L146" s="348">
        <v>0.9</v>
      </c>
      <c r="M146" s="81">
        <f>SUM(M147:M154)</f>
        <v>2805686000</v>
      </c>
      <c r="N146" s="348">
        <v>0.9</v>
      </c>
      <c r="O146" s="299">
        <f>SUM(O147:O154)</f>
        <v>2805686000</v>
      </c>
      <c r="P146" s="74"/>
      <c r="Q146" s="308">
        <f>G146+I146+K146+M146+O146</f>
        <v>13494149000</v>
      </c>
      <c r="R146" s="72"/>
      <c r="S146" s="72"/>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row>
    <row r="147" spans="1:254" s="305" customFormat="1" ht="124.8">
      <c r="A147" s="98"/>
      <c r="B147" s="98"/>
      <c r="C147" s="244" t="s">
        <v>428</v>
      </c>
      <c r="D147" s="98" t="s">
        <v>429</v>
      </c>
      <c r="E147" s="245" t="s">
        <v>515</v>
      </c>
      <c r="F147" s="245" t="s">
        <v>515</v>
      </c>
      <c r="G147" s="349">
        <f>7600000+263000000+85000000</f>
        <v>355600000</v>
      </c>
      <c r="H147" s="245" t="s">
        <v>515</v>
      </c>
      <c r="I147" s="100">
        <f>9120000+102000000+315000000</f>
        <v>426120000</v>
      </c>
      <c r="J147" s="245" t="s">
        <v>515</v>
      </c>
      <c r="K147" s="241">
        <f>9120000+102000000+315000000</f>
        <v>426120000</v>
      </c>
      <c r="L147" s="245" t="s">
        <v>515</v>
      </c>
      <c r="M147" s="241">
        <f>9120000+101000000+315600000</f>
        <v>425720000</v>
      </c>
      <c r="N147" s="245" t="s">
        <v>515</v>
      </c>
      <c r="O147" s="241">
        <f>9120000+101000000+315000000</f>
        <v>425120000</v>
      </c>
      <c r="P147" s="99"/>
      <c r="Q147" s="304">
        <f t="shared" si="4"/>
        <v>2058680000</v>
      </c>
      <c r="R147" s="98"/>
      <c r="S147" s="98"/>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2"/>
      <c r="BD147" s="242"/>
      <c r="BE147" s="242"/>
      <c r="BF147" s="242"/>
      <c r="BG147" s="242"/>
      <c r="BH147" s="242"/>
      <c r="BI147" s="242"/>
      <c r="BJ147" s="242"/>
      <c r="BK147" s="242"/>
      <c r="BL147" s="242"/>
      <c r="BM147" s="242"/>
      <c r="BN147" s="242"/>
      <c r="BO147" s="242"/>
      <c r="BP147" s="242"/>
      <c r="BQ147" s="242"/>
      <c r="BR147" s="242"/>
      <c r="BS147" s="242"/>
      <c r="BT147" s="242"/>
      <c r="BU147" s="242"/>
      <c r="BV147" s="242"/>
      <c r="BW147" s="242"/>
      <c r="BX147" s="242"/>
      <c r="BY147" s="242"/>
      <c r="BZ147" s="242"/>
      <c r="CA147" s="242"/>
      <c r="CB147" s="242"/>
      <c r="CC147" s="242"/>
      <c r="CD147" s="242"/>
      <c r="CE147" s="242"/>
      <c r="CF147" s="242"/>
      <c r="CG147" s="242"/>
      <c r="CH147" s="242"/>
      <c r="CI147" s="242"/>
      <c r="CJ147" s="242"/>
      <c r="CK147" s="242"/>
      <c r="CL147" s="242"/>
      <c r="CM147" s="242"/>
      <c r="CN147" s="242"/>
      <c r="CO147" s="242"/>
      <c r="CP147" s="242"/>
      <c r="CQ147" s="242"/>
      <c r="CR147" s="242"/>
      <c r="CS147" s="242"/>
      <c r="CT147" s="242"/>
      <c r="CU147" s="242"/>
      <c r="CV147" s="242"/>
      <c r="CW147" s="242"/>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42"/>
      <c r="DT147" s="242"/>
      <c r="DU147" s="242"/>
      <c r="DV147" s="242"/>
      <c r="DW147" s="242"/>
      <c r="DX147" s="242"/>
      <c r="DY147" s="242"/>
      <c r="DZ147" s="242"/>
      <c r="EA147" s="242"/>
      <c r="EB147" s="242"/>
      <c r="EC147" s="242"/>
      <c r="ED147" s="242"/>
      <c r="EE147" s="242"/>
      <c r="EF147" s="242"/>
      <c r="EG147" s="242"/>
      <c r="EH147" s="242"/>
      <c r="EI147" s="242"/>
      <c r="EJ147" s="242"/>
      <c r="EK147" s="242"/>
      <c r="EL147" s="242"/>
      <c r="EM147" s="242"/>
      <c r="EN147" s="242"/>
      <c r="EO147" s="242"/>
      <c r="EP147" s="242"/>
      <c r="EQ147" s="242"/>
      <c r="ER147" s="242"/>
      <c r="ES147" s="242"/>
      <c r="ET147" s="242"/>
      <c r="EU147" s="242"/>
      <c r="EV147" s="242"/>
      <c r="EW147" s="242"/>
      <c r="EX147" s="242"/>
      <c r="EY147" s="242"/>
      <c r="EZ147" s="242"/>
      <c r="FA147" s="242"/>
      <c r="FB147" s="242"/>
      <c r="FC147" s="242"/>
      <c r="FD147" s="242"/>
      <c r="FE147" s="242"/>
      <c r="FF147" s="242"/>
      <c r="FG147" s="242"/>
      <c r="FH147" s="242"/>
      <c r="FI147" s="242"/>
      <c r="FJ147" s="242"/>
      <c r="FK147" s="242"/>
      <c r="FL147" s="242"/>
      <c r="FM147" s="242"/>
      <c r="FN147" s="242"/>
      <c r="FO147" s="242"/>
      <c r="FP147" s="242"/>
      <c r="FQ147" s="242"/>
      <c r="FR147" s="242"/>
      <c r="FS147" s="242"/>
      <c r="FT147" s="242"/>
      <c r="FU147" s="242"/>
      <c r="FV147" s="242"/>
      <c r="FW147" s="242"/>
      <c r="FX147" s="242"/>
      <c r="FY147" s="242"/>
      <c r="FZ147" s="242"/>
      <c r="GA147" s="242"/>
      <c r="GB147" s="242"/>
      <c r="GC147" s="242"/>
      <c r="GD147" s="242"/>
      <c r="GE147" s="242"/>
      <c r="GF147" s="242"/>
      <c r="GG147" s="242"/>
      <c r="GH147" s="242"/>
      <c r="GI147" s="242"/>
      <c r="GJ147" s="242"/>
      <c r="GK147" s="242"/>
      <c r="GL147" s="242"/>
      <c r="GM147" s="242"/>
      <c r="GN147" s="242"/>
      <c r="GO147" s="242"/>
      <c r="GP147" s="242"/>
      <c r="GQ147" s="242"/>
      <c r="GR147" s="242"/>
      <c r="GS147" s="242"/>
      <c r="GT147" s="242"/>
      <c r="GU147" s="242"/>
      <c r="GV147" s="242"/>
      <c r="GW147" s="242"/>
      <c r="GX147" s="242"/>
      <c r="GY147" s="242"/>
      <c r="GZ147" s="242"/>
      <c r="HA147" s="242"/>
      <c r="HB147" s="242"/>
      <c r="HC147" s="242"/>
      <c r="HD147" s="242"/>
      <c r="HE147" s="242"/>
      <c r="HF147" s="242"/>
      <c r="HG147" s="242"/>
      <c r="HH147" s="242"/>
      <c r="HI147" s="242"/>
      <c r="HJ147" s="242"/>
      <c r="HK147" s="242"/>
      <c r="HL147" s="242"/>
      <c r="HM147" s="242"/>
      <c r="HN147" s="242"/>
      <c r="HO147" s="242"/>
      <c r="HP147" s="242"/>
      <c r="HQ147" s="242"/>
      <c r="HR147" s="242"/>
      <c r="HS147" s="242"/>
      <c r="HT147" s="242"/>
      <c r="HU147" s="242"/>
      <c r="HV147" s="242"/>
      <c r="HW147" s="242"/>
      <c r="HX147" s="242"/>
      <c r="HY147" s="242"/>
      <c r="HZ147" s="242"/>
      <c r="IA147" s="242"/>
      <c r="IB147" s="242"/>
      <c r="IC147" s="242"/>
      <c r="ID147" s="242"/>
      <c r="IE147" s="242"/>
      <c r="IF147" s="242"/>
      <c r="IG147" s="242"/>
      <c r="IH147" s="242"/>
      <c r="II147" s="242"/>
      <c r="IJ147" s="242"/>
      <c r="IK147" s="242"/>
      <c r="IL147" s="242"/>
      <c r="IM147" s="242"/>
      <c r="IN147" s="242"/>
      <c r="IO147" s="242"/>
      <c r="IP147" s="242"/>
      <c r="IQ147" s="242"/>
      <c r="IR147" s="242"/>
      <c r="IS147" s="242"/>
      <c r="IT147" s="242"/>
    </row>
    <row r="148" spans="1:254" s="305" customFormat="1" ht="46.8">
      <c r="A148" s="98"/>
      <c r="B148" s="98"/>
      <c r="C148" s="244" t="s">
        <v>430</v>
      </c>
      <c r="D148" s="98" t="s">
        <v>431</v>
      </c>
      <c r="E148" s="99" t="s">
        <v>317</v>
      </c>
      <c r="F148" s="99" t="s">
        <v>317</v>
      </c>
      <c r="G148" s="349">
        <f>624200000+28500000</f>
        <v>652700000</v>
      </c>
      <c r="H148" s="99" t="s">
        <v>317</v>
      </c>
      <c r="I148" s="100">
        <f>749040000+34200000</f>
        <v>783240000</v>
      </c>
      <c r="J148" s="99" t="s">
        <v>317</v>
      </c>
      <c r="K148" s="241">
        <f>749040000+34000000</f>
        <v>783040000</v>
      </c>
      <c r="L148" s="99" t="s">
        <v>317</v>
      </c>
      <c r="M148" s="241">
        <f>749040000+34200000</f>
        <v>783240000</v>
      </c>
      <c r="N148" s="99" t="s">
        <v>317</v>
      </c>
      <c r="O148" s="241">
        <f>749040000+34200000</f>
        <v>783240000</v>
      </c>
      <c r="P148" s="99"/>
      <c r="Q148" s="304">
        <f t="shared" si="4"/>
        <v>3785460000</v>
      </c>
      <c r="R148" s="98"/>
      <c r="S148" s="98"/>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C148" s="242"/>
      <c r="BD148" s="242"/>
      <c r="BE148" s="242"/>
      <c r="BF148" s="242"/>
      <c r="BG148" s="242"/>
      <c r="BH148" s="242"/>
      <c r="BI148" s="242"/>
      <c r="BJ148" s="242"/>
      <c r="BK148" s="242"/>
      <c r="BL148" s="242"/>
      <c r="BM148" s="242"/>
      <c r="BN148" s="242"/>
      <c r="BO148" s="242"/>
      <c r="BP148" s="242"/>
      <c r="BQ148" s="242"/>
      <c r="BR148" s="242"/>
      <c r="BS148" s="242"/>
      <c r="BT148" s="242"/>
      <c r="BU148" s="242"/>
      <c r="BV148" s="242"/>
      <c r="BW148" s="242"/>
      <c r="BX148" s="242"/>
      <c r="BY148" s="242"/>
      <c r="BZ148" s="242"/>
      <c r="CA148" s="242"/>
      <c r="CB148" s="242"/>
      <c r="CC148" s="242"/>
      <c r="CD148" s="242"/>
      <c r="CE148" s="242"/>
      <c r="CF148" s="242"/>
      <c r="CG148" s="242"/>
      <c r="CH148" s="242"/>
      <c r="CI148" s="242"/>
      <c r="CJ148" s="242"/>
      <c r="CK148" s="242"/>
      <c r="CL148" s="242"/>
      <c r="CM148" s="242"/>
      <c r="CN148" s="242"/>
      <c r="CO148" s="242"/>
      <c r="CP148" s="242"/>
      <c r="CQ148" s="242"/>
      <c r="CR148" s="242"/>
      <c r="CS148" s="242"/>
      <c r="CT148" s="242"/>
      <c r="CU148" s="242"/>
      <c r="CV148" s="242"/>
      <c r="CW148" s="242"/>
      <c r="CX148" s="242"/>
      <c r="CY148" s="242"/>
      <c r="CZ148" s="242"/>
      <c r="DA148" s="242"/>
      <c r="DB148" s="242"/>
      <c r="DC148" s="242"/>
      <c r="DD148" s="242"/>
      <c r="DE148" s="242"/>
      <c r="DF148" s="242"/>
      <c r="DG148" s="242"/>
      <c r="DH148" s="242"/>
      <c r="DI148" s="242"/>
      <c r="DJ148" s="242"/>
      <c r="DK148" s="242"/>
      <c r="DL148" s="242"/>
      <c r="DM148" s="242"/>
      <c r="DN148" s="242"/>
      <c r="DO148" s="242"/>
      <c r="DP148" s="242"/>
      <c r="DQ148" s="242"/>
      <c r="DR148" s="242"/>
      <c r="DS148" s="242"/>
      <c r="DT148" s="242"/>
      <c r="DU148" s="242"/>
      <c r="DV148" s="242"/>
      <c r="DW148" s="242"/>
      <c r="DX148" s="242"/>
      <c r="DY148" s="242"/>
      <c r="DZ148" s="242"/>
      <c r="EA148" s="242"/>
      <c r="EB148" s="242"/>
      <c r="EC148" s="242"/>
      <c r="ED148" s="242"/>
      <c r="EE148" s="242"/>
      <c r="EF148" s="242"/>
      <c r="EG148" s="242"/>
      <c r="EH148" s="242"/>
      <c r="EI148" s="242"/>
      <c r="EJ148" s="242"/>
      <c r="EK148" s="242"/>
      <c r="EL148" s="242"/>
      <c r="EM148" s="242"/>
      <c r="EN148" s="242"/>
      <c r="EO148" s="242"/>
      <c r="EP148" s="242"/>
      <c r="EQ148" s="242"/>
      <c r="ER148" s="242"/>
      <c r="ES148" s="242"/>
      <c r="ET148" s="242"/>
      <c r="EU148" s="242"/>
      <c r="EV148" s="242"/>
      <c r="EW148" s="242"/>
      <c r="EX148" s="242"/>
      <c r="EY148" s="242"/>
      <c r="EZ148" s="242"/>
      <c r="FA148" s="242"/>
      <c r="FB148" s="242"/>
      <c r="FC148" s="242"/>
      <c r="FD148" s="242"/>
      <c r="FE148" s="242"/>
      <c r="FF148" s="242"/>
      <c r="FG148" s="242"/>
      <c r="FH148" s="242"/>
      <c r="FI148" s="242"/>
      <c r="FJ148" s="242"/>
      <c r="FK148" s="242"/>
      <c r="FL148" s="242"/>
      <c r="FM148" s="242"/>
      <c r="FN148" s="242"/>
      <c r="FO148" s="242"/>
      <c r="FP148" s="242"/>
      <c r="FQ148" s="242"/>
      <c r="FR148" s="242"/>
      <c r="FS148" s="242"/>
      <c r="FT148" s="242"/>
      <c r="FU148" s="242"/>
      <c r="FV148" s="242"/>
      <c r="FW148" s="242"/>
      <c r="FX148" s="242"/>
      <c r="FY148" s="242"/>
      <c r="FZ148" s="242"/>
      <c r="GA148" s="242"/>
      <c r="GB148" s="242"/>
      <c r="GC148" s="242"/>
      <c r="GD148" s="242"/>
      <c r="GE148" s="242"/>
      <c r="GF148" s="242"/>
      <c r="GG148" s="242"/>
      <c r="GH148" s="242"/>
      <c r="GI148" s="242"/>
      <c r="GJ148" s="242"/>
      <c r="GK148" s="242"/>
      <c r="GL148" s="242"/>
      <c r="GM148" s="242"/>
      <c r="GN148" s="242"/>
      <c r="GO148" s="242"/>
      <c r="GP148" s="242"/>
      <c r="GQ148" s="242"/>
      <c r="GR148" s="242"/>
      <c r="GS148" s="242"/>
      <c r="GT148" s="242"/>
      <c r="GU148" s="242"/>
      <c r="GV148" s="242"/>
      <c r="GW148" s="242"/>
      <c r="GX148" s="242"/>
      <c r="GY148" s="242"/>
      <c r="GZ148" s="242"/>
      <c r="HA148" s="242"/>
      <c r="HB148" s="242"/>
      <c r="HC148" s="242"/>
      <c r="HD148" s="242"/>
      <c r="HE148" s="242"/>
      <c r="HF148" s="242"/>
      <c r="HG148" s="242"/>
      <c r="HH148" s="242"/>
      <c r="HI148" s="242"/>
      <c r="HJ148" s="242"/>
      <c r="HK148" s="242"/>
      <c r="HL148" s="242"/>
      <c r="HM148" s="242"/>
      <c r="HN148" s="242"/>
      <c r="HO148" s="242"/>
      <c r="HP148" s="242"/>
      <c r="HQ148" s="242"/>
      <c r="HR148" s="242"/>
      <c r="HS148" s="242"/>
      <c r="HT148" s="242"/>
      <c r="HU148" s="242"/>
      <c r="HV148" s="242"/>
      <c r="HW148" s="242"/>
      <c r="HX148" s="242"/>
      <c r="HY148" s="242"/>
      <c r="HZ148" s="242"/>
      <c r="IA148" s="242"/>
      <c r="IB148" s="242"/>
      <c r="IC148" s="242"/>
      <c r="ID148" s="242"/>
      <c r="IE148" s="242"/>
      <c r="IF148" s="242"/>
      <c r="IG148" s="242"/>
      <c r="IH148" s="242"/>
      <c r="II148" s="242"/>
      <c r="IJ148" s="242"/>
      <c r="IK148" s="242"/>
      <c r="IL148" s="242"/>
      <c r="IM148" s="242"/>
      <c r="IN148" s="242"/>
      <c r="IO148" s="242"/>
      <c r="IP148" s="242"/>
      <c r="IQ148" s="242"/>
      <c r="IR148" s="242"/>
      <c r="IS148" s="242"/>
      <c r="IT148" s="242"/>
    </row>
    <row r="149" spans="1:254" s="305" customFormat="1" ht="62.4">
      <c r="A149" s="98"/>
      <c r="B149" s="98"/>
      <c r="C149" s="244" t="s">
        <v>318</v>
      </c>
      <c r="D149" s="98" t="s">
        <v>319</v>
      </c>
      <c r="E149" s="245" t="s">
        <v>521</v>
      </c>
      <c r="F149" s="245" t="s">
        <v>516</v>
      </c>
      <c r="G149" s="349">
        <v>249415000</v>
      </c>
      <c r="H149" s="245" t="s">
        <v>516</v>
      </c>
      <c r="I149" s="100">
        <f t="shared" ref="I149:I161" si="5">G149*120%</f>
        <v>299298000</v>
      </c>
      <c r="J149" s="245" t="s">
        <v>516</v>
      </c>
      <c r="K149" s="241">
        <v>299298000</v>
      </c>
      <c r="L149" s="245" t="s">
        <v>516</v>
      </c>
      <c r="M149" s="241">
        <v>299298000</v>
      </c>
      <c r="N149" s="245" t="s">
        <v>516</v>
      </c>
      <c r="O149" s="241">
        <v>299298000</v>
      </c>
      <c r="P149" s="99"/>
      <c r="Q149" s="304">
        <f t="shared" si="4"/>
        <v>1446607000</v>
      </c>
      <c r="R149" s="98"/>
      <c r="S149" s="98"/>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42"/>
      <c r="DT149" s="242"/>
      <c r="DU149" s="242"/>
      <c r="DV149" s="242"/>
      <c r="DW149" s="242"/>
      <c r="DX149" s="242"/>
      <c r="DY149" s="242"/>
      <c r="DZ149" s="242"/>
      <c r="EA149" s="242"/>
      <c r="EB149" s="242"/>
      <c r="EC149" s="242"/>
      <c r="ED149" s="242"/>
      <c r="EE149" s="242"/>
      <c r="EF149" s="242"/>
      <c r="EG149" s="242"/>
      <c r="EH149" s="242"/>
      <c r="EI149" s="242"/>
      <c r="EJ149" s="242"/>
      <c r="EK149" s="242"/>
      <c r="EL149" s="242"/>
      <c r="EM149" s="242"/>
      <c r="EN149" s="242"/>
      <c r="EO149" s="242"/>
      <c r="EP149" s="242"/>
      <c r="EQ149" s="242"/>
      <c r="ER149" s="242"/>
      <c r="ES149" s="242"/>
      <c r="ET149" s="242"/>
      <c r="EU149" s="242"/>
      <c r="EV149" s="242"/>
      <c r="EW149" s="242"/>
      <c r="EX149" s="242"/>
      <c r="EY149" s="242"/>
      <c r="EZ149" s="242"/>
      <c r="FA149" s="242"/>
      <c r="FB149" s="242"/>
      <c r="FC149" s="242"/>
      <c r="FD149" s="242"/>
      <c r="FE149" s="242"/>
      <c r="FF149" s="242"/>
      <c r="FG149" s="242"/>
      <c r="FH149" s="242"/>
      <c r="FI149" s="242"/>
      <c r="FJ149" s="242"/>
      <c r="FK149" s="242"/>
      <c r="FL149" s="242"/>
      <c r="FM149" s="242"/>
      <c r="FN149" s="242"/>
      <c r="FO149" s="242"/>
      <c r="FP149" s="242"/>
      <c r="FQ149" s="242"/>
      <c r="FR149" s="242"/>
      <c r="FS149" s="242"/>
      <c r="FT149" s="242"/>
      <c r="FU149" s="242"/>
      <c r="FV149" s="242"/>
      <c r="FW149" s="242"/>
      <c r="FX149" s="242"/>
      <c r="FY149" s="242"/>
      <c r="FZ149" s="242"/>
      <c r="GA149" s="242"/>
      <c r="GB149" s="242"/>
      <c r="GC149" s="242"/>
      <c r="GD149" s="242"/>
      <c r="GE149" s="242"/>
      <c r="GF149" s="242"/>
      <c r="GG149" s="242"/>
      <c r="GH149" s="242"/>
      <c r="GI149" s="242"/>
      <c r="GJ149" s="242"/>
      <c r="GK149" s="242"/>
      <c r="GL149" s="242"/>
      <c r="GM149" s="242"/>
      <c r="GN149" s="242"/>
      <c r="GO149" s="242"/>
      <c r="GP149" s="242"/>
      <c r="GQ149" s="242"/>
      <c r="GR149" s="242"/>
      <c r="GS149" s="242"/>
      <c r="GT149" s="242"/>
      <c r="GU149" s="242"/>
      <c r="GV149" s="242"/>
      <c r="GW149" s="242"/>
      <c r="GX149" s="242"/>
      <c r="GY149" s="242"/>
      <c r="GZ149" s="242"/>
      <c r="HA149" s="242"/>
      <c r="HB149" s="242"/>
      <c r="HC149" s="242"/>
      <c r="HD149" s="242"/>
      <c r="HE149" s="242"/>
      <c r="HF149" s="242"/>
      <c r="HG149" s="242"/>
      <c r="HH149" s="242"/>
      <c r="HI149" s="242"/>
      <c r="HJ149" s="242"/>
      <c r="HK149" s="242"/>
      <c r="HL149" s="242"/>
      <c r="HM149" s="242"/>
      <c r="HN149" s="242"/>
      <c r="HO149" s="242"/>
      <c r="HP149" s="242"/>
      <c r="HQ149" s="242"/>
      <c r="HR149" s="242"/>
      <c r="HS149" s="242"/>
      <c r="HT149" s="242"/>
      <c r="HU149" s="242"/>
      <c r="HV149" s="242"/>
      <c r="HW149" s="242"/>
      <c r="HX149" s="242"/>
      <c r="HY149" s="242"/>
      <c r="HZ149" s="242"/>
      <c r="IA149" s="242"/>
      <c r="IB149" s="242"/>
      <c r="IC149" s="242"/>
      <c r="ID149" s="242"/>
      <c r="IE149" s="242"/>
      <c r="IF149" s="242"/>
      <c r="IG149" s="242"/>
      <c r="IH149" s="242"/>
      <c r="II149" s="242"/>
      <c r="IJ149" s="242"/>
      <c r="IK149" s="242"/>
      <c r="IL149" s="242"/>
      <c r="IM149" s="242"/>
      <c r="IN149" s="242"/>
      <c r="IO149" s="242"/>
      <c r="IP149" s="242"/>
      <c r="IQ149" s="242"/>
      <c r="IR149" s="242"/>
      <c r="IS149" s="242"/>
      <c r="IT149" s="242"/>
    </row>
    <row r="150" spans="1:254" s="305" customFormat="1" ht="31.2">
      <c r="A150" s="98"/>
      <c r="B150" s="98"/>
      <c r="C150" s="244" t="s">
        <v>320</v>
      </c>
      <c r="D150" s="98" t="s">
        <v>321</v>
      </c>
      <c r="E150" s="99" t="s">
        <v>322</v>
      </c>
      <c r="F150" s="99" t="s">
        <v>322</v>
      </c>
      <c r="G150" s="349">
        <v>138320000</v>
      </c>
      <c r="H150" s="99" t="s">
        <v>322</v>
      </c>
      <c r="I150" s="100">
        <f t="shared" si="5"/>
        <v>165984000</v>
      </c>
      <c r="J150" s="99" t="s">
        <v>322</v>
      </c>
      <c r="K150" s="241">
        <v>165984000</v>
      </c>
      <c r="L150" s="99" t="s">
        <v>322</v>
      </c>
      <c r="M150" s="241">
        <v>165984000</v>
      </c>
      <c r="N150" s="99" t="s">
        <v>322</v>
      </c>
      <c r="O150" s="241">
        <v>165984000</v>
      </c>
      <c r="P150" s="99"/>
      <c r="Q150" s="304">
        <f t="shared" si="4"/>
        <v>802256000</v>
      </c>
      <c r="R150" s="98"/>
      <c r="S150" s="98"/>
      <c r="T150" s="242"/>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2"/>
      <c r="BB150" s="242"/>
      <c r="BC150" s="242"/>
      <c r="BD150" s="242"/>
      <c r="BE150" s="242"/>
      <c r="BF150" s="242"/>
      <c r="BG150" s="242"/>
      <c r="BH150" s="242"/>
      <c r="BI150" s="242"/>
      <c r="BJ150" s="242"/>
      <c r="BK150" s="242"/>
      <c r="BL150" s="242"/>
      <c r="BM150" s="242"/>
      <c r="BN150" s="242"/>
      <c r="BO150" s="242"/>
      <c r="BP150" s="242"/>
      <c r="BQ150" s="242"/>
      <c r="BR150" s="242"/>
      <c r="BS150" s="242"/>
      <c r="BT150" s="242"/>
      <c r="BU150" s="242"/>
      <c r="BV150" s="242"/>
      <c r="BW150" s="242"/>
      <c r="BX150" s="242"/>
      <c r="BY150" s="242"/>
      <c r="BZ150" s="242"/>
      <c r="CA150" s="242"/>
      <c r="CB150" s="242"/>
      <c r="CC150" s="242"/>
      <c r="CD150" s="242"/>
      <c r="CE150" s="242"/>
      <c r="CF150" s="242"/>
      <c r="CG150" s="242"/>
      <c r="CH150" s="242"/>
      <c r="CI150" s="242"/>
      <c r="CJ150" s="242"/>
      <c r="CK150" s="242"/>
      <c r="CL150" s="242"/>
      <c r="CM150" s="242"/>
      <c r="CN150" s="242"/>
      <c r="CO150" s="242"/>
      <c r="CP150" s="242"/>
      <c r="CQ150" s="242"/>
      <c r="CR150" s="242"/>
      <c r="CS150" s="242"/>
      <c r="CT150" s="242"/>
      <c r="CU150" s="242"/>
      <c r="CV150" s="242"/>
      <c r="CW150" s="242"/>
      <c r="CX150" s="242"/>
      <c r="CY150" s="242"/>
      <c r="CZ150" s="242"/>
      <c r="DA150" s="242"/>
      <c r="DB150" s="242"/>
      <c r="DC150" s="242"/>
      <c r="DD150" s="242"/>
      <c r="DE150" s="242"/>
      <c r="DF150" s="242"/>
      <c r="DG150" s="242"/>
      <c r="DH150" s="242"/>
      <c r="DI150" s="242"/>
      <c r="DJ150" s="242"/>
      <c r="DK150" s="242"/>
      <c r="DL150" s="242"/>
      <c r="DM150" s="242"/>
      <c r="DN150" s="242"/>
      <c r="DO150" s="242"/>
      <c r="DP150" s="242"/>
      <c r="DQ150" s="242"/>
      <c r="DR150" s="242"/>
      <c r="DS150" s="242"/>
      <c r="DT150" s="242"/>
      <c r="DU150" s="242"/>
      <c r="DV150" s="242"/>
      <c r="DW150" s="242"/>
      <c r="DX150" s="242"/>
      <c r="DY150" s="242"/>
      <c r="DZ150" s="242"/>
      <c r="EA150" s="242"/>
      <c r="EB150" s="242"/>
      <c r="EC150" s="242"/>
      <c r="ED150" s="242"/>
      <c r="EE150" s="242"/>
      <c r="EF150" s="242"/>
      <c r="EG150" s="242"/>
      <c r="EH150" s="242"/>
      <c r="EI150" s="242"/>
      <c r="EJ150" s="242"/>
      <c r="EK150" s="242"/>
      <c r="EL150" s="242"/>
      <c r="EM150" s="242"/>
      <c r="EN150" s="242"/>
      <c r="EO150" s="242"/>
      <c r="EP150" s="242"/>
      <c r="EQ150" s="242"/>
      <c r="ER150" s="242"/>
      <c r="ES150" s="242"/>
      <c r="ET150" s="242"/>
      <c r="EU150" s="242"/>
      <c r="EV150" s="242"/>
      <c r="EW150" s="242"/>
      <c r="EX150" s="242"/>
      <c r="EY150" s="242"/>
      <c r="EZ150" s="242"/>
      <c r="FA150" s="242"/>
      <c r="FB150" s="242"/>
      <c r="FC150" s="242"/>
      <c r="FD150" s="242"/>
      <c r="FE150" s="242"/>
      <c r="FF150" s="242"/>
      <c r="FG150" s="242"/>
      <c r="FH150" s="242"/>
      <c r="FI150" s="242"/>
      <c r="FJ150" s="242"/>
      <c r="FK150" s="242"/>
      <c r="FL150" s="242"/>
      <c r="FM150" s="242"/>
      <c r="FN150" s="242"/>
      <c r="FO150" s="242"/>
      <c r="FP150" s="242"/>
      <c r="FQ150" s="242"/>
      <c r="FR150" s="242"/>
      <c r="FS150" s="242"/>
      <c r="FT150" s="242"/>
      <c r="FU150" s="242"/>
      <c r="FV150" s="242"/>
      <c r="FW150" s="242"/>
      <c r="FX150" s="242"/>
      <c r="FY150" s="242"/>
      <c r="FZ150" s="242"/>
      <c r="GA150" s="242"/>
      <c r="GB150" s="242"/>
      <c r="GC150" s="242"/>
      <c r="GD150" s="242"/>
      <c r="GE150" s="242"/>
      <c r="GF150" s="242"/>
      <c r="GG150" s="242"/>
      <c r="GH150" s="242"/>
      <c r="GI150" s="242"/>
      <c r="GJ150" s="242"/>
      <c r="GK150" s="242"/>
      <c r="GL150" s="242"/>
      <c r="GM150" s="242"/>
      <c r="GN150" s="242"/>
      <c r="GO150" s="242"/>
      <c r="GP150" s="242"/>
      <c r="GQ150" s="242"/>
      <c r="GR150" s="242"/>
      <c r="GS150" s="242"/>
      <c r="GT150" s="242"/>
      <c r="GU150" s="242"/>
      <c r="GV150" s="242"/>
      <c r="GW150" s="242"/>
      <c r="GX150" s="242"/>
      <c r="GY150" s="242"/>
      <c r="GZ150" s="242"/>
      <c r="HA150" s="242"/>
      <c r="HB150" s="242"/>
      <c r="HC150" s="242"/>
      <c r="HD150" s="242"/>
      <c r="HE150" s="242"/>
      <c r="HF150" s="242"/>
      <c r="HG150" s="242"/>
      <c r="HH150" s="242"/>
      <c r="HI150" s="242"/>
      <c r="HJ150" s="242"/>
      <c r="HK150" s="242"/>
      <c r="HL150" s="242"/>
      <c r="HM150" s="242"/>
      <c r="HN150" s="242"/>
      <c r="HO150" s="242"/>
      <c r="HP150" s="242"/>
      <c r="HQ150" s="242"/>
      <c r="HR150" s="242"/>
      <c r="HS150" s="242"/>
      <c r="HT150" s="242"/>
      <c r="HU150" s="242"/>
      <c r="HV150" s="242"/>
      <c r="HW150" s="242"/>
      <c r="HX150" s="242"/>
      <c r="HY150" s="242"/>
      <c r="HZ150" s="242"/>
      <c r="IA150" s="242"/>
      <c r="IB150" s="242"/>
      <c r="IC150" s="242"/>
      <c r="ID150" s="242"/>
      <c r="IE150" s="242"/>
      <c r="IF150" s="242"/>
      <c r="IG150" s="242"/>
      <c r="IH150" s="242"/>
      <c r="II150" s="242"/>
      <c r="IJ150" s="242"/>
      <c r="IK150" s="242"/>
      <c r="IL150" s="242"/>
      <c r="IM150" s="242"/>
      <c r="IN150" s="242"/>
      <c r="IO150" s="242"/>
      <c r="IP150" s="242"/>
      <c r="IQ150" s="242"/>
      <c r="IR150" s="242"/>
      <c r="IS150" s="242"/>
      <c r="IT150" s="242"/>
    </row>
    <row r="151" spans="1:254" s="305" customFormat="1" ht="79.95" customHeight="1">
      <c r="A151" s="98"/>
      <c r="B151" s="98"/>
      <c r="C151" s="244" t="s">
        <v>323</v>
      </c>
      <c r="D151" s="98" t="s">
        <v>324</v>
      </c>
      <c r="E151" s="99" t="s">
        <v>512</v>
      </c>
      <c r="F151" s="99" t="s">
        <v>512</v>
      </c>
      <c r="G151" s="349">
        <v>65000000</v>
      </c>
      <c r="H151" s="99" t="s">
        <v>512</v>
      </c>
      <c r="I151" s="100">
        <f>G151*120%+80000000</f>
        <v>158000000</v>
      </c>
      <c r="J151" s="99" t="s">
        <v>512</v>
      </c>
      <c r="K151" s="241">
        <f>78000000+80000000</f>
        <v>158000000</v>
      </c>
      <c r="L151" s="99" t="s">
        <v>512</v>
      </c>
      <c r="M151" s="241">
        <f>78000000+80000000</f>
        <v>158000000</v>
      </c>
      <c r="N151" s="99" t="s">
        <v>512</v>
      </c>
      <c r="O151" s="241">
        <f>78000000+80000000</f>
        <v>158000000</v>
      </c>
      <c r="P151" s="99"/>
      <c r="Q151" s="304">
        <f t="shared" si="4"/>
        <v>697000000</v>
      </c>
      <c r="R151" s="98"/>
      <c r="S151" s="98"/>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c r="AX151" s="242"/>
      <c r="AY151" s="242"/>
      <c r="AZ151" s="242"/>
      <c r="BA151" s="242"/>
      <c r="BB151" s="242"/>
      <c r="BC151" s="242"/>
      <c r="BD151" s="242"/>
      <c r="BE151" s="242"/>
      <c r="BF151" s="242"/>
      <c r="BG151" s="242"/>
      <c r="BH151" s="242"/>
      <c r="BI151" s="242"/>
      <c r="BJ151" s="242"/>
      <c r="BK151" s="242"/>
      <c r="BL151" s="242"/>
      <c r="BM151" s="242"/>
      <c r="BN151" s="242"/>
      <c r="BO151" s="242"/>
      <c r="BP151" s="242"/>
      <c r="BQ151" s="242"/>
      <c r="BR151" s="242"/>
      <c r="BS151" s="242"/>
      <c r="BT151" s="242"/>
      <c r="BU151" s="242"/>
      <c r="BV151" s="242"/>
      <c r="BW151" s="242"/>
      <c r="BX151" s="242"/>
      <c r="BY151" s="242"/>
      <c r="BZ151" s="242"/>
      <c r="CA151" s="242"/>
      <c r="CB151" s="242"/>
      <c r="CC151" s="242"/>
      <c r="CD151" s="242"/>
      <c r="CE151" s="242"/>
      <c r="CF151" s="242"/>
      <c r="CG151" s="242"/>
      <c r="CH151" s="242"/>
      <c r="CI151" s="242"/>
      <c r="CJ151" s="242"/>
      <c r="CK151" s="242"/>
      <c r="CL151" s="242"/>
      <c r="CM151" s="242"/>
      <c r="CN151" s="242"/>
      <c r="CO151" s="242"/>
      <c r="CP151" s="242"/>
      <c r="CQ151" s="242"/>
      <c r="CR151" s="242"/>
      <c r="CS151" s="242"/>
      <c r="CT151" s="242"/>
      <c r="CU151" s="242"/>
      <c r="CV151" s="242"/>
      <c r="CW151" s="242"/>
      <c r="CX151" s="242"/>
      <c r="CY151" s="242"/>
      <c r="CZ151" s="242"/>
      <c r="DA151" s="242"/>
      <c r="DB151" s="242"/>
      <c r="DC151" s="242"/>
      <c r="DD151" s="242"/>
      <c r="DE151" s="242"/>
      <c r="DF151" s="242"/>
      <c r="DG151" s="242"/>
      <c r="DH151" s="242"/>
      <c r="DI151" s="242"/>
      <c r="DJ151" s="242"/>
      <c r="DK151" s="242"/>
      <c r="DL151" s="242"/>
      <c r="DM151" s="242"/>
      <c r="DN151" s="242"/>
      <c r="DO151" s="242"/>
      <c r="DP151" s="242"/>
      <c r="DQ151" s="242"/>
      <c r="DR151" s="242"/>
      <c r="DS151" s="242"/>
      <c r="DT151" s="242"/>
      <c r="DU151" s="242"/>
      <c r="DV151" s="242"/>
      <c r="DW151" s="242"/>
      <c r="DX151" s="242"/>
      <c r="DY151" s="242"/>
      <c r="DZ151" s="242"/>
      <c r="EA151" s="242"/>
      <c r="EB151" s="242"/>
      <c r="EC151" s="242"/>
      <c r="ED151" s="242"/>
      <c r="EE151" s="242"/>
      <c r="EF151" s="242"/>
      <c r="EG151" s="242"/>
      <c r="EH151" s="242"/>
      <c r="EI151" s="242"/>
      <c r="EJ151" s="242"/>
      <c r="EK151" s="242"/>
      <c r="EL151" s="242"/>
      <c r="EM151" s="242"/>
      <c r="EN151" s="242"/>
      <c r="EO151" s="242"/>
      <c r="EP151" s="242"/>
      <c r="EQ151" s="242"/>
      <c r="ER151" s="242"/>
      <c r="ES151" s="242"/>
      <c r="ET151" s="242"/>
      <c r="EU151" s="242"/>
      <c r="EV151" s="242"/>
      <c r="EW151" s="242"/>
      <c r="EX151" s="242"/>
      <c r="EY151" s="242"/>
      <c r="EZ151" s="242"/>
      <c r="FA151" s="242"/>
      <c r="FB151" s="242"/>
      <c r="FC151" s="242"/>
      <c r="FD151" s="242"/>
      <c r="FE151" s="242"/>
      <c r="FF151" s="242"/>
      <c r="FG151" s="242"/>
      <c r="FH151" s="242"/>
      <c r="FI151" s="242"/>
      <c r="FJ151" s="242"/>
      <c r="FK151" s="242"/>
      <c r="FL151" s="242"/>
      <c r="FM151" s="242"/>
      <c r="FN151" s="242"/>
      <c r="FO151" s="242"/>
      <c r="FP151" s="242"/>
      <c r="FQ151" s="242"/>
      <c r="FR151" s="242"/>
      <c r="FS151" s="242"/>
      <c r="FT151" s="242"/>
      <c r="FU151" s="242"/>
      <c r="FV151" s="242"/>
      <c r="FW151" s="242"/>
      <c r="FX151" s="242"/>
      <c r="FY151" s="242"/>
      <c r="FZ151" s="242"/>
      <c r="GA151" s="242"/>
      <c r="GB151" s="242"/>
      <c r="GC151" s="242"/>
      <c r="GD151" s="242"/>
      <c r="GE151" s="242"/>
      <c r="GF151" s="242"/>
      <c r="GG151" s="242"/>
      <c r="GH151" s="242"/>
      <c r="GI151" s="242"/>
      <c r="GJ151" s="242"/>
      <c r="GK151" s="242"/>
      <c r="GL151" s="242"/>
      <c r="GM151" s="242"/>
      <c r="GN151" s="242"/>
      <c r="GO151" s="242"/>
      <c r="GP151" s="242"/>
      <c r="GQ151" s="242"/>
      <c r="GR151" s="242"/>
      <c r="GS151" s="242"/>
      <c r="GT151" s="242"/>
      <c r="GU151" s="242"/>
      <c r="GV151" s="242"/>
      <c r="GW151" s="242"/>
      <c r="GX151" s="242"/>
      <c r="GY151" s="242"/>
      <c r="GZ151" s="242"/>
      <c r="HA151" s="242"/>
      <c r="HB151" s="242"/>
      <c r="HC151" s="242"/>
      <c r="HD151" s="242"/>
      <c r="HE151" s="242"/>
      <c r="HF151" s="242"/>
      <c r="HG151" s="242"/>
      <c r="HH151" s="242"/>
      <c r="HI151" s="242"/>
      <c r="HJ151" s="242"/>
      <c r="HK151" s="242"/>
      <c r="HL151" s="242"/>
      <c r="HM151" s="242"/>
      <c r="HN151" s="242"/>
      <c r="HO151" s="242"/>
      <c r="HP151" s="242"/>
      <c r="HQ151" s="242"/>
      <c r="HR151" s="242"/>
      <c r="HS151" s="242"/>
      <c r="HT151" s="242"/>
      <c r="HU151" s="242"/>
      <c r="HV151" s="242"/>
      <c r="HW151" s="242"/>
      <c r="HX151" s="242"/>
      <c r="HY151" s="242"/>
      <c r="HZ151" s="242"/>
      <c r="IA151" s="242"/>
      <c r="IB151" s="242"/>
      <c r="IC151" s="242"/>
      <c r="ID151" s="242"/>
      <c r="IE151" s="242"/>
      <c r="IF151" s="242"/>
      <c r="IG151" s="242"/>
      <c r="IH151" s="242"/>
      <c r="II151" s="242"/>
      <c r="IJ151" s="242"/>
      <c r="IK151" s="242"/>
      <c r="IL151" s="242"/>
      <c r="IM151" s="242"/>
      <c r="IN151" s="242"/>
      <c r="IO151" s="242"/>
      <c r="IP151" s="242"/>
      <c r="IQ151" s="242"/>
      <c r="IR151" s="242"/>
      <c r="IS151" s="242"/>
      <c r="IT151" s="242"/>
    </row>
    <row r="152" spans="1:254" s="305" customFormat="1" ht="46.8">
      <c r="A152" s="98"/>
      <c r="B152" s="98"/>
      <c r="C152" s="244" t="s">
        <v>325</v>
      </c>
      <c r="D152" s="98" t="s">
        <v>326</v>
      </c>
      <c r="E152" s="245" t="s">
        <v>513</v>
      </c>
      <c r="F152" s="245" t="s">
        <v>513</v>
      </c>
      <c r="G152" s="349">
        <v>420920000</v>
      </c>
      <c r="H152" s="245" t="s">
        <v>513</v>
      </c>
      <c r="I152" s="100">
        <f t="shared" si="5"/>
        <v>505104000</v>
      </c>
      <c r="J152" s="245" t="s">
        <v>513</v>
      </c>
      <c r="K152" s="241">
        <v>505104000</v>
      </c>
      <c r="L152" s="245" t="s">
        <v>513</v>
      </c>
      <c r="M152" s="241">
        <v>505104000</v>
      </c>
      <c r="N152" s="245" t="s">
        <v>513</v>
      </c>
      <c r="O152" s="241">
        <v>505104000</v>
      </c>
      <c r="P152" s="99"/>
      <c r="Q152" s="304">
        <f t="shared" si="4"/>
        <v>2441336000</v>
      </c>
      <c r="R152" s="98"/>
      <c r="S152" s="98"/>
      <c r="T152" s="242"/>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242"/>
      <c r="BE152" s="242"/>
      <c r="BF152" s="242"/>
      <c r="BG152" s="242"/>
      <c r="BH152" s="242"/>
      <c r="BI152" s="242"/>
      <c r="BJ152" s="242"/>
      <c r="BK152" s="242"/>
      <c r="BL152" s="242"/>
      <c r="BM152" s="242"/>
      <c r="BN152" s="242"/>
      <c r="BO152" s="242"/>
      <c r="BP152" s="242"/>
      <c r="BQ152" s="242"/>
      <c r="BR152" s="242"/>
      <c r="BS152" s="242"/>
      <c r="BT152" s="242"/>
      <c r="BU152" s="242"/>
      <c r="BV152" s="242"/>
      <c r="BW152" s="242"/>
      <c r="BX152" s="242"/>
      <c r="BY152" s="242"/>
      <c r="BZ152" s="242"/>
      <c r="CA152" s="242"/>
      <c r="CB152" s="242"/>
      <c r="CC152" s="242"/>
      <c r="CD152" s="242"/>
      <c r="CE152" s="242"/>
      <c r="CF152" s="242"/>
      <c r="CG152" s="242"/>
      <c r="CH152" s="242"/>
      <c r="CI152" s="242"/>
      <c r="CJ152" s="242"/>
      <c r="CK152" s="242"/>
      <c r="CL152" s="242"/>
      <c r="CM152" s="242"/>
      <c r="CN152" s="242"/>
      <c r="CO152" s="242"/>
      <c r="CP152" s="242"/>
      <c r="CQ152" s="242"/>
      <c r="CR152" s="242"/>
      <c r="CS152" s="242"/>
      <c r="CT152" s="242"/>
      <c r="CU152" s="242"/>
      <c r="CV152" s="242"/>
      <c r="CW152" s="242"/>
      <c r="CX152" s="242"/>
      <c r="CY152" s="242"/>
      <c r="CZ152" s="242"/>
      <c r="DA152" s="242"/>
      <c r="DB152" s="242"/>
      <c r="DC152" s="242"/>
      <c r="DD152" s="242"/>
      <c r="DE152" s="242"/>
      <c r="DF152" s="242"/>
      <c r="DG152" s="242"/>
      <c r="DH152" s="242"/>
      <c r="DI152" s="242"/>
      <c r="DJ152" s="242"/>
      <c r="DK152" s="242"/>
      <c r="DL152" s="242"/>
      <c r="DM152" s="242"/>
      <c r="DN152" s="242"/>
      <c r="DO152" s="242"/>
      <c r="DP152" s="242"/>
      <c r="DQ152" s="242"/>
      <c r="DR152" s="242"/>
      <c r="DS152" s="242"/>
      <c r="DT152" s="242"/>
      <c r="DU152" s="242"/>
      <c r="DV152" s="242"/>
      <c r="DW152" s="242"/>
      <c r="DX152" s="242"/>
      <c r="DY152" s="242"/>
      <c r="DZ152" s="242"/>
      <c r="EA152" s="242"/>
      <c r="EB152" s="242"/>
      <c r="EC152" s="242"/>
      <c r="ED152" s="242"/>
      <c r="EE152" s="242"/>
      <c r="EF152" s="242"/>
      <c r="EG152" s="242"/>
      <c r="EH152" s="242"/>
      <c r="EI152" s="242"/>
      <c r="EJ152" s="242"/>
      <c r="EK152" s="242"/>
      <c r="EL152" s="242"/>
      <c r="EM152" s="242"/>
      <c r="EN152" s="242"/>
      <c r="EO152" s="242"/>
      <c r="EP152" s="242"/>
      <c r="EQ152" s="242"/>
      <c r="ER152" s="242"/>
      <c r="ES152" s="242"/>
      <c r="ET152" s="242"/>
      <c r="EU152" s="242"/>
      <c r="EV152" s="242"/>
      <c r="EW152" s="242"/>
      <c r="EX152" s="242"/>
      <c r="EY152" s="242"/>
      <c r="EZ152" s="242"/>
      <c r="FA152" s="242"/>
      <c r="FB152" s="242"/>
      <c r="FC152" s="242"/>
      <c r="FD152" s="242"/>
      <c r="FE152" s="242"/>
      <c r="FF152" s="242"/>
      <c r="FG152" s="242"/>
      <c r="FH152" s="242"/>
      <c r="FI152" s="242"/>
      <c r="FJ152" s="242"/>
      <c r="FK152" s="242"/>
      <c r="FL152" s="242"/>
      <c r="FM152" s="242"/>
      <c r="FN152" s="242"/>
      <c r="FO152" s="242"/>
      <c r="FP152" s="242"/>
      <c r="FQ152" s="242"/>
      <c r="FR152" s="242"/>
      <c r="FS152" s="242"/>
      <c r="FT152" s="242"/>
      <c r="FU152" s="242"/>
      <c r="FV152" s="242"/>
      <c r="FW152" s="242"/>
      <c r="FX152" s="242"/>
      <c r="FY152" s="242"/>
      <c r="FZ152" s="242"/>
      <c r="GA152" s="242"/>
      <c r="GB152" s="242"/>
      <c r="GC152" s="242"/>
      <c r="GD152" s="242"/>
      <c r="GE152" s="242"/>
      <c r="GF152" s="242"/>
      <c r="GG152" s="242"/>
      <c r="GH152" s="242"/>
      <c r="GI152" s="242"/>
      <c r="GJ152" s="242"/>
      <c r="GK152" s="242"/>
      <c r="GL152" s="242"/>
      <c r="GM152" s="242"/>
      <c r="GN152" s="242"/>
      <c r="GO152" s="242"/>
      <c r="GP152" s="242"/>
      <c r="GQ152" s="242"/>
      <c r="GR152" s="242"/>
      <c r="GS152" s="242"/>
      <c r="GT152" s="242"/>
      <c r="GU152" s="242"/>
      <c r="GV152" s="242"/>
      <c r="GW152" s="242"/>
      <c r="GX152" s="242"/>
      <c r="GY152" s="242"/>
      <c r="GZ152" s="242"/>
      <c r="HA152" s="242"/>
      <c r="HB152" s="242"/>
      <c r="HC152" s="242"/>
      <c r="HD152" s="242"/>
      <c r="HE152" s="242"/>
      <c r="HF152" s="242"/>
      <c r="HG152" s="242"/>
      <c r="HH152" s="242"/>
      <c r="HI152" s="242"/>
      <c r="HJ152" s="242"/>
      <c r="HK152" s="242"/>
      <c r="HL152" s="242"/>
      <c r="HM152" s="242"/>
      <c r="HN152" s="242"/>
      <c r="HO152" s="242"/>
      <c r="HP152" s="242"/>
      <c r="HQ152" s="242"/>
      <c r="HR152" s="242"/>
      <c r="HS152" s="242"/>
      <c r="HT152" s="242"/>
      <c r="HU152" s="242"/>
      <c r="HV152" s="242"/>
      <c r="HW152" s="242"/>
      <c r="HX152" s="242"/>
      <c r="HY152" s="242"/>
      <c r="HZ152" s="242"/>
      <c r="IA152" s="242"/>
      <c r="IB152" s="242"/>
      <c r="IC152" s="242"/>
      <c r="ID152" s="242"/>
      <c r="IE152" s="242"/>
      <c r="IF152" s="242"/>
      <c r="IG152" s="242"/>
      <c r="IH152" s="242"/>
      <c r="II152" s="242"/>
      <c r="IJ152" s="242"/>
      <c r="IK152" s="242"/>
      <c r="IL152" s="242"/>
      <c r="IM152" s="242"/>
      <c r="IN152" s="242"/>
      <c r="IO152" s="242"/>
      <c r="IP152" s="242"/>
      <c r="IQ152" s="242"/>
      <c r="IR152" s="242"/>
      <c r="IS152" s="242"/>
      <c r="IT152" s="242"/>
    </row>
    <row r="153" spans="1:254" s="305" customFormat="1" ht="46.8">
      <c r="A153" s="98"/>
      <c r="B153" s="98"/>
      <c r="C153" s="244" t="s">
        <v>327</v>
      </c>
      <c r="D153" s="98" t="s">
        <v>328</v>
      </c>
      <c r="E153" s="99" t="s">
        <v>514</v>
      </c>
      <c r="F153" s="99" t="s">
        <v>514</v>
      </c>
      <c r="G153" s="349">
        <v>389450000</v>
      </c>
      <c r="H153" s="99" t="s">
        <v>514</v>
      </c>
      <c r="I153" s="100">
        <f t="shared" si="5"/>
        <v>467340000</v>
      </c>
      <c r="J153" s="99" t="s">
        <v>514</v>
      </c>
      <c r="K153" s="241">
        <v>467340000</v>
      </c>
      <c r="L153" s="99" t="s">
        <v>514</v>
      </c>
      <c r="M153" s="241">
        <v>467340000</v>
      </c>
      <c r="N153" s="99" t="s">
        <v>514</v>
      </c>
      <c r="O153" s="241">
        <v>467340000</v>
      </c>
      <c r="P153" s="99"/>
      <c r="Q153" s="304">
        <f t="shared" si="4"/>
        <v>2258810000</v>
      </c>
      <c r="R153" s="98"/>
      <c r="S153" s="98"/>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c r="EI153" s="242"/>
      <c r="EJ153" s="242"/>
      <c r="EK153" s="242"/>
      <c r="EL153" s="242"/>
      <c r="EM153" s="242"/>
      <c r="EN153" s="242"/>
      <c r="EO153" s="242"/>
      <c r="EP153" s="242"/>
      <c r="EQ153" s="242"/>
      <c r="ER153" s="242"/>
      <c r="ES153" s="242"/>
      <c r="ET153" s="242"/>
      <c r="EU153" s="242"/>
      <c r="EV153" s="242"/>
      <c r="EW153" s="242"/>
      <c r="EX153" s="242"/>
      <c r="EY153" s="242"/>
      <c r="EZ153" s="242"/>
      <c r="FA153" s="242"/>
      <c r="FB153" s="242"/>
      <c r="FC153" s="242"/>
      <c r="FD153" s="242"/>
      <c r="FE153" s="242"/>
      <c r="FF153" s="242"/>
      <c r="FG153" s="242"/>
      <c r="FH153" s="242"/>
      <c r="FI153" s="242"/>
      <c r="FJ153" s="242"/>
      <c r="FK153" s="242"/>
      <c r="FL153" s="242"/>
      <c r="FM153" s="242"/>
      <c r="FN153" s="242"/>
      <c r="FO153" s="242"/>
      <c r="FP153" s="242"/>
      <c r="FQ153" s="242"/>
      <c r="FR153" s="242"/>
      <c r="FS153" s="242"/>
      <c r="FT153" s="242"/>
      <c r="FU153" s="242"/>
      <c r="FV153" s="242"/>
      <c r="FW153" s="242"/>
      <c r="FX153" s="242"/>
      <c r="FY153" s="242"/>
      <c r="FZ153" s="242"/>
      <c r="GA153" s="242"/>
      <c r="GB153" s="242"/>
      <c r="GC153" s="242"/>
      <c r="GD153" s="242"/>
      <c r="GE153" s="242"/>
      <c r="GF153" s="242"/>
      <c r="GG153" s="242"/>
      <c r="GH153" s="242"/>
      <c r="GI153" s="242"/>
      <c r="GJ153" s="242"/>
      <c r="GK153" s="242"/>
      <c r="GL153" s="242"/>
      <c r="GM153" s="242"/>
      <c r="GN153" s="242"/>
      <c r="GO153" s="242"/>
      <c r="GP153" s="242"/>
      <c r="GQ153" s="242"/>
      <c r="GR153" s="242"/>
      <c r="GS153" s="242"/>
      <c r="GT153" s="242"/>
      <c r="GU153" s="242"/>
      <c r="GV153" s="242"/>
      <c r="GW153" s="242"/>
      <c r="GX153" s="242"/>
      <c r="GY153" s="242"/>
      <c r="GZ153" s="242"/>
      <c r="HA153" s="242"/>
      <c r="HB153" s="242"/>
      <c r="HC153" s="242"/>
      <c r="HD153" s="242"/>
      <c r="HE153" s="242"/>
      <c r="HF153" s="242"/>
      <c r="HG153" s="242"/>
      <c r="HH153" s="242"/>
      <c r="HI153" s="242"/>
      <c r="HJ153" s="242"/>
      <c r="HK153" s="242"/>
      <c r="HL153" s="242"/>
      <c r="HM153" s="242"/>
      <c r="HN153" s="242"/>
      <c r="HO153" s="242"/>
      <c r="HP153" s="242"/>
      <c r="HQ153" s="242"/>
      <c r="HR153" s="242"/>
      <c r="HS153" s="242"/>
      <c r="HT153" s="242"/>
      <c r="HU153" s="242"/>
      <c r="HV153" s="242"/>
      <c r="HW153" s="242"/>
      <c r="HX153" s="242"/>
      <c r="HY153" s="242"/>
      <c r="HZ153" s="242"/>
      <c r="IA153" s="242"/>
      <c r="IB153" s="242"/>
      <c r="IC153" s="242"/>
      <c r="ID153" s="242"/>
      <c r="IE153" s="242"/>
      <c r="IF153" s="242"/>
      <c r="IG153" s="242"/>
      <c r="IH153" s="242"/>
      <c r="II153" s="242"/>
      <c r="IJ153" s="242"/>
      <c r="IK153" s="242"/>
      <c r="IL153" s="242"/>
      <c r="IM153" s="242"/>
      <c r="IN153" s="242"/>
      <c r="IO153" s="242"/>
      <c r="IP153" s="242"/>
      <c r="IQ153" s="242"/>
      <c r="IR153" s="242"/>
      <c r="IS153" s="242"/>
      <c r="IT153" s="242"/>
    </row>
    <row r="154" spans="1:254" s="305" customFormat="1" ht="46.8">
      <c r="A154" s="98"/>
      <c r="B154" s="98"/>
      <c r="C154" s="98" t="s">
        <v>417</v>
      </c>
      <c r="D154" s="102" t="s">
        <v>418</v>
      </c>
      <c r="E154" s="99">
        <v>0</v>
      </c>
      <c r="F154" s="99">
        <v>0</v>
      </c>
      <c r="G154" s="349">
        <v>0</v>
      </c>
      <c r="H154" s="99" t="s">
        <v>419</v>
      </c>
      <c r="I154" s="100">
        <v>600000</v>
      </c>
      <c r="J154" s="99" t="s">
        <v>420</v>
      </c>
      <c r="K154" s="241">
        <v>800000</v>
      </c>
      <c r="L154" s="99" t="s">
        <v>421</v>
      </c>
      <c r="M154" s="241">
        <v>1000000</v>
      </c>
      <c r="N154" s="99" t="s">
        <v>422</v>
      </c>
      <c r="O154" s="241">
        <v>1600000</v>
      </c>
      <c r="P154" s="99"/>
      <c r="Q154" s="304">
        <f t="shared" si="4"/>
        <v>4000000</v>
      </c>
      <c r="R154" s="98"/>
      <c r="S154" s="98"/>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2"/>
      <c r="AR154" s="242"/>
      <c r="AS154" s="242"/>
      <c r="AT154" s="242"/>
      <c r="AU154" s="242"/>
      <c r="AV154" s="242"/>
      <c r="AW154" s="242"/>
      <c r="AX154" s="242"/>
      <c r="AY154" s="242"/>
      <c r="AZ154" s="242"/>
      <c r="BA154" s="242"/>
      <c r="BB154" s="242"/>
      <c r="BC154" s="242"/>
      <c r="BD154" s="242"/>
      <c r="BE154" s="242"/>
      <c r="BF154" s="242"/>
      <c r="BG154" s="242"/>
      <c r="BH154" s="242"/>
      <c r="BI154" s="242"/>
      <c r="BJ154" s="242"/>
      <c r="BK154" s="242"/>
      <c r="BL154" s="242"/>
      <c r="BM154" s="242"/>
      <c r="BN154" s="242"/>
      <c r="BO154" s="242"/>
      <c r="BP154" s="242"/>
      <c r="BQ154" s="242"/>
      <c r="BR154" s="242"/>
      <c r="BS154" s="242"/>
      <c r="BT154" s="242"/>
      <c r="BU154" s="242"/>
      <c r="BV154" s="242"/>
      <c r="BW154" s="242"/>
      <c r="BX154" s="242"/>
      <c r="BY154" s="242"/>
      <c r="BZ154" s="242"/>
      <c r="CA154" s="242"/>
      <c r="CB154" s="242"/>
      <c r="CC154" s="242"/>
      <c r="CD154" s="242"/>
      <c r="CE154" s="242"/>
      <c r="CF154" s="242"/>
      <c r="CG154" s="242"/>
      <c r="CH154" s="242"/>
      <c r="CI154" s="242"/>
      <c r="CJ154" s="242"/>
      <c r="CK154" s="242"/>
      <c r="CL154" s="242"/>
      <c r="CM154" s="242"/>
      <c r="CN154" s="242"/>
      <c r="CO154" s="242"/>
      <c r="CP154" s="242"/>
      <c r="CQ154" s="242"/>
      <c r="CR154" s="242"/>
      <c r="CS154" s="242"/>
      <c r="CT154" s="242"/>
      <c r="CU154" s="242"/>
      <c r="CV154" s="242"/>
      <c r="CW154" s="242"/>
      <c r="CX154" s="242"/>
      <c r="CY154" s="242"/>
      <c r="CZ154" s="242"/>
      <c r="DA154" s="242"/>
      <c r="DB154" s="242"/>
      <c r="DC154" s="242"/>
      <c r="DD154" s="242"/>
      <c r="DE154" s="242"/>
      <c r="DF154" s="242"/>
      <c r="DG154" s="242"/>
      <c r="DH154" s="242"/>
      <c r="DI154" s="242"/>
      <c r="DJ154" s="242"/>
      <c r="DK154" s="242"/>
      <c r="DL154" s="242"/>
      <c r="DM154" s="242"/>
      <c r="DN154" s="242"/>
      <c r="DO154" s="242"/>
      <c r="DP154" s="242"/>
      <c r="DQ154" s="242"/>
      <c r="DR154" s="242"/>
      <c r="DS154" s="242"/>
      <c r="DT154" s="242"/>
      <c r="DU154" s="242"/>
      <c r="DV154" s="242"/>
      <c r="DW154" s="242"/>
      <c r="DX154" s="242"/>
      <c r="DY154" s="242"/>
      <c r="DZ154" s="242"/>
      <c r="EA154" s="242"/>
      <c r="EB154" s="242"/>
      <c r="EC154" s="242"/>
      <c r="ED154" s="242"/>
      <c r="EE154" s="242"/>
      <c r="EF154" s="242"/>
      <c r="EG154" s="242"/>
      <c r="EH154" s="242"/>
      <c r="EI154" s="242"/>
      <c r="EJ154" s="242"/>
      <c r="EK154" s="242"/>
      <c r="EL154" s="242"/>
      <c r="EM154" s="242"/>
      <c r="EN154" s="242"/>
      <c r="EO154" s="242"/>
      <c r="EP154" s="242"/>
      <c r="EQ154" s="242"/>
      <c r="ER154" s="242"/>
      <c r="ES154" s="242"/>
      <c r="ET154" s="242"/>
      <c r="EU154" s="242"/>
      <c r="EV154" s="242"/>
      <c r="EW154" s="242"/>
      <c r="EX154" s="242"/>
      <c r="EY154" s="242"/>
      <c r="EZ154" s="242"/>
      <c r="FA154" s="242"/>
      <c r="FB154" s="242"/>
      <c r="FC154" s="242"/>
      <c r="FD154" s="242"/>
      <c r="FE154" s="242"/>
      <c r="FF154" s="242"/>
      <c r="FG154" s="242"/>
      <c r="FH154" s="242"/>
      <c r="FI154" s="242"/>
      <c r="FJ154" s="242"/>
      <c r="FK154" s="242"/>
      <c r="FL154" s="242"/>
      <c r="FM154" s="242"/>
      <c r="FN154" s="242"/>
      <c r="FO154" s="242"/>
      <c r="FP154" s="242"/>
      <c r="FQ154" s="242"/>
      <c r="FR154" s="242"/>
      <c r="FS154" s="242"/>
      <c r="FT154" s="242"/>
      <c r="FU154" s="242"/>
      <c r="FV154" s="242"/>
      <c r="FW154" s="242"/>
      <c r="FX154" s="242"/>
      <c r="FY154" s="242"/>
      <c r="FZ154" s="242"/>
      <c r="GA154" s="242"/>
      <c r="GB154" s="242"/>
      <c r="GC154" s="242"/>
      <c r="GD154" s="242"/>
      <c r="GE154" s="242"/>
      <c r="GF154" s="242"/>
      <c r="GG154" s="242"/>
      <c r="GH154" s="242"/>
      <c r="GI154" s="242"/>
      <c r="GJ154" s="242"/>
      <c r="GK154" s="242"/>
      <c r="GL154" s="242"/>
      <c r="GM154" s="242"/>
      <c r="GN154" s="242"/>
      <c r="GO154" s="242"/>
      <c r="GP154" s="242"/>
      <c r="GQ154" s="242"/>
      <c r="GR154" s="242"/>
      <c r="GS154" s="242"/>
      <c r="GT154" s="242"/>
      <c r="GU154" s="242"/>
      <c r="GV154" s="242"/>
      <c r="GW154" s="242"/>
      <c r="GX154" s="242"/>
      <c r="GY154" s="242"/>
      <c r="GZ154" s="242"/>
      <c r="HA154" s="242"/>
      <c r="HB154" s="242"/>
      <c r="HC154" s="242"/>
      <c r="HD154" s="242"/>
      <c r="HE154" s="242"/>
      <c r="HF154" s="242"/>
      <c r="HG154" s="242"/>
      <c r="HH154" s="242"/>
      <c r="HI154" s="242"/>
      <c r="HJ154" s="242"/>
      <c r="HK154" s="242"/>
      <c r="HL154" s="242"/>
      <c r="HM154" s="242"/>
      <c r="HN154" s="242"/>
      <c r="HO154" s="242"/>
      <c r="HP154" s="242"/>
      <c r="HQ154" s="242"/>
      <c r="HR154" s="242"/>
      <c r="HS154" s="242"/>
      <c r="HT154" s="242"/>
      <c r="HU154" s="242"/>
      <c r="HV154" s="242"/>
      <c r="HW154" s="242"/>
      <c r="HX154" s="242"/>
      <c r="HY154" s="242"/>
      <c r="HZ154" s="242"/>
      <c r="IA154" s="242"/>
      <c r="IB154" s="242"/>
      <c r="IC154" s="242"/>
      <c r="ID154" s="242"/>
      <c r="IE154" s="242"/>
      <c r="IF154" s="242"/>
      <c r="IG154" s="242"/>
      <c r="IH154" s="242"/>
      <c r="II154" s="242"/>
      <c r="IJ154" s="242"/>
      <c r="IK154" s="242"/>
      <c r="IL154" s="242"/>
      <c r="IM154" s="242"/>
      <c r="IN154" s="242"/>
      <c r="IO154" s="242"/>
      <c r="IP154" s="242"/>
      <c r="IQ154" s="242"/>
      <c r="IR154" s="242"/>
      <c r="IS154" s="242"/>
      <c r="IT154" s="242"/>
    </row>
    <row r="155" spans="1:254" s="264" customFormat="1" ht="15.6">
      <c r="A155" s="72"/>
      <c r="B155" s="72"/>
      <c r="C155" s="72"/>
      <c r="D155" s="350"/>
      <c r="E155" s="350"/>
      <c r="F155" s="72"/>
      <c r="G155" s="76"/>
      <c r="H155" s="72"/>
      <c r="I155" s="76">
        <f t="shared" si="5"/>
        <v>0</v>
      </c>
      <c r="J155" s="74"/>
      <c r="K155" s="81"/>
      <c r="L155" s="307"/>
      <c r="M155" s="81"/>
      <c r="N155" s="307">
        <f>M155-M156</f>
        <v>-198720000</v>
      </c>
      <c r="O155" s="71"/>
      <c r="P155" s="74"/>
      <c r="Q155" s="307">
        <f t="shared" si="4"/>
        <v>0</v>
      </c>
      <c r="R155" s="72"/>
      <c r="S155" s="72"/>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row>
    <row r="156" spans="1:254" s="264" customFormat="1" ht="46.8">
      <c r="A156" s="72"/>
      <c r="B156" s="72"/>
      <c r="C156" s="88" t="s">
        <v>329</v>
      </c>
      <c r="D156" s="88" t="s">
        <v>330</v>
      </c>
      <c r="E156" s="348">
        <v>0.9</v>
      </c>
      <c r="F156" s="348">
        <v>0.9</v>
      </c>
      <c r="G156" s="89">
        <f>SUBTOTAL(9,G157:G161)</f>
        <v>3015000000</v>
      </c>
      <c r="H156" s="348">
        <v>0.9</v>
      </c>
      <c r="I156" s="298">
        <f>SUBTOTAL(9,I157:I161)</f>
        <v>138000000</v>
      </c>
      <c r="J156" s="348">
        <v>0.91</v>
      </c>
      <c r="K156" s="81">
        <f>SUBTOTAL(9,K157:K161)</f>
        <v>165600000</v>
      </c>
      <c r="L156" s="348">
        <v>0.92</v>
      </c>
      <c r="M156" s="81">
        <f>SUBTOTAL(9,M157:M161)</f>
        <v>198720000</v>
      </c>
      <c r="N156" s="348">
        <v>0.93</v>
      </c>
      <c r="O156" s="299">
        <f>SUBTOTAL(9,O157:O161)</f>
        <v>10238464000</v>
      </c>
      <c r="P156" s="307"/>
      <c r="Q156" s="308">
        <f>G156+I156+K156+M156+O156</f>
        <v>13755784000</v>
      </c>
      <c r="R156" s="72"/>
      <c r="S156" s="72"/>
      <c r="T156" s="90"/>
      <c r="U156" s="90"/>
      <c r="V156" s="90"/>
      <c r="W156" s="90">
        <v>10238464000</v>
      </c>
      <c r="X156" s="351">
        <f>O156-W156</f>
        <v>0</v>
      </c>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c r="CB156" s="90"/>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row>
    <row r="157" spans="1:254" s="305" customFormat="1" ht="31.2">
      <c r="A157" s="98"/>
      <c r="B157" s="98"/>
      <c r="C157" s="244" t="s">
        <v>331</v>
      </c>
      <c r="D157" s="98" t="s">
        <v>332</v>
      </c>
      <c r="E157" s="352">
        <v>0.3</v>
      </c>
      <c r="F157" s="352">
        <v>0.5</v>
      </c>
      <c r="G157" s="100">
        <v>2900000000</v>
      </c>
      <c r="H157" s="352">
        <v>1</v>
      </c>
      <c r="I157" s="100">
        <v>0</v>
      </c>
      <c r="J157" s="352">
        <v>1</v>
      </c>
      <c r="K157" s="243">
        <v>0</v>
      </c>
      <c r="L157" s="352">
        <v>1</v>
      </c>
      <c r="M157" s="243">
        <v>0</v>
      </c>
      <c r="N157" s="352">
        <v>1</v>
      </c>
      <c r="O157" s="241">
        <v>9200000000</v>
      </c>
      <c r="P157" s="99"/>
      <c r="Q157" s="304">
        <f>G157+I157+K157+M157+O157</f>
        <v>12100000000</v>
      </c>
      <c r="R157" s="98"/>
      <c r="S157" s="98"/>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c r="BM157" s="242"/>
      <c r="BN157" s="242"/>
      <c r="BO157" s="242"/>
      <c r="BP157" s="242"/>
      <c r="BQ157" s="242"/>
      <c r="BR157" s="242"/>
      <c r="BS157" s="242"/>
      <c r="BT157" s="242"/>
      <c r="BU157" s="242"/>
      <c r="BV157" s="242"/>
      <c r="BW157" s="242"/>
      <c r="BX157" s="242"/>
      <c r="BY157" s="242"/>
      <c r="BZ157" s="242"/>
      <c r="CA157" s="242"/>
      <c r="CB157" s="242"/>
      <c r="CC157" s="242"/>
      <c r="CD157" s="242"/>
      <c r="CE157" s="242"/>
      <c r="CF157" s="242"/>
      <c r="CG157" s="242"/>
      <c r="CH157" s="242"/>
      <c r="CI157" s="242"/>
      <c r="CJ157" s="242"/>
      <c r="CK157" s="242"/>
      <c r="CL157" s="242"/>
      <c r="CM157" s="242"/>
      <c r="CN157" s="242"/>
      <c r="CO157" s="242"/>
      <c r="CP157" s="242"/>
      <c r="CQ157" s="242"/>
      <c r="CR157" s="242"/>
      <c r="CS157" s="242"/>
      <c r="CT157" s="242"/>
      <c r="CU157" s="242"/>
      <c r="CV157" s="242"/>
      <c r="CW157" s="242"/>
      <c r="CX157" s="242"/>
      <c r="CY157" s="242"/>
      <c r="CZ157" s="242"/>
      <c r="DA157" s="242"/>
      <c r="DB157" s="242"/>
      <c r="DC157" s="242"/>
      <c r="DD157" s="242"/>
      <c r="DE157" s="242"/>
      <c r="DF157" s="242"/>
      <c r="DG157" s="242"/>
      <c r="DH157" s="242"/>
      <c r="DI157" s="242"/>
      <c r="DJ157" s="242"/>
      <c r="DK157" s="242"/>
      <c r="DL157" s="242"/>
      <c r="DM157" s="242"/>
      <c r="DN157" s="242"/>
      <c r="DO157" s="242"/>
      <c r="DP157" s="242"/>
      <c r="DQ157" s="242"/>
      <c r="DR157" s="242"/>
      <c r="DS157" s="242"/>
      <c r="DT157" s="242"/>
      <c r="DU157" s="242"/>
      <c r="DV157" s="242"/>
      <c r="DW157" s="242"/>
      <c r="DX157" s="242"/>
      <c r="DY157" s="242"/>
      <c r="DZ157" s="242"/>
      <c r="EA157" s="242"/>
      <c r="EB157" s="242"/>
      <c r="EC157" s="242"/>
      <c r="ED157" s="242"/>
      <c r="EE157" s="242"/>
      <c r="EF157" s="242"/>
      <c r="EG157" s="242"/>
      <c r="EH157" s="242"/>
      <c r="EI157" s="242"/>
      <c r="EJ157" s="242"/>
      <c r="EK157" s="242"/>
      <c r="EL157" s="242"/>
      <c r="EM157" s="242"/>
      <c r="EN157" s="242"/>
      <c r="EO157" s="242"/>
      <c r="EP157" s="242"/>
      <c r="EQ157" s="242"/>
      <c r="ER157" s="242"/>
      <c r="ES157" s="242"/>
      <c r="ET157" s="242"/>
      <c r="EU157" s="242"/>
      <c r="EV157" s="242"/>
      <c r="EW157" s="242"/>
      <c r="EX157" s="242"/>
      <c r="EY157" s="242"/>
      <c r="EZ157" s="242"/>
      <c r="FA157" s="242"/>
      <c r="FB157" s="242"/>
      <c r="FC157" s="242"/>
      <c r="FD157" s="242"/>
      <c r="FE157" s="242"/>
      <c r="FF157" s="242"/>
      <c r="FG157" s="242"/>
      <c r="FH157" s="242"/>
      <c r="FI157" s="242"/>
      <c r="FJ157" s="242"/>
      <c r="FK157" s="242"/>
      <c r="FL157" s="242"/>
      <c r="FM157" s="242"/>
      <c r="FN157" s="242"/>
      <c r="FO157" s="242"/>
      <c r="FP157" s="242"/>
      <c r="FQ157" s="242"/>
      <c r="FR157" s="242"/>
      <c r="FS157" s="242"/>
      <c r="FT157" s="242"/>
      <c r="FU157" s="242"/>
      <c r="FV157" s="242"/>
      <c r="FW157" s="242"/>
      <c r="FX157" s="242"/>
      <c r="FY157" s="242"/>
      <c r="FZ157" s="242"/>
      <c r="GA157" s="242"/>
      <c r="GB157" s="242"/>
      <c r="GC157" s="242"/>
      <c r="GD157" s="242"/>
      <c r="GE157" s="242"/>
      <c r="GF157" s="242"/>
      <c r="GG157" s="242"/>
      <c r="GH157" s="242"/>
      <c r="GI157" s="242"/>
      <c r="GJ157" s="242"/>
      <c r="GK157" s="242"/>
      <c r="GL157" s="242"/>
      <c r="GM157" s="242"/>
      <c r="GN157" s="242"/>
      <c r="GO157" s="242"/>
      <c r="GP157" s="242"/>
      <c r="GQ157" s="242"/>
      <c r="GR157" s="242"/>
      <c r="GS157" s="242"/>
      <c r="GT157" s="242"/>
      <c r="GU157" s="242"/>
      <c r="GV157" s="242"/>
      <c r="GW157" s="242"/>
      <c r="GX157" s="242"/>
      <c r="GY157" s="242"/>
      <c r="GZ157" s="242"/>
      <c r="HA157" s="242"/>
      <c r="HB157" s="242"/>
      <c r="HC157" s="242"/>
      <c r="HD157" s="242"/>
      <c r="HE157" s="242"/>
      <c r="HF157" s="242"/>
      <c r="HG157" s="242"/>
      <c r="HH157" s="242"/>
      <c r="HI157" s="242"/>
      <c r="HJ157" s="242"/>
      <c r="HK157" s="242"/>
      <c r="HL157" s="242"/>
      <c r="HM157" s="242"/>
      <c r="HN157" s="242"/>
      <c r="HO157" s="242"/>
      <c r="HP157" s="242"/>
      <c r="HQ157" s="242"/>
      <c r="HR157" s="242"/>
      <c r="HS157" s="242"/>
      <c r="HT157" s="242"/>
      <c r="HU157" s="242"/>
      <c r="HV157" s="242"/>
      <c r="HW157" s="242"/>
      <c r="HX157" s="242"/>
      <c r="HY157" s="242"/>
      <c r="HZ157" s="242"/>
      <c r="IA157" s="242"/>
      <c r="IB157" s="242"/>
      <c r="IC157" s="242"/>
      <c r="ID157" s="242"/>
      <c r="IE157" s="242"/>
      <c r="IF157" s="242"/>
      <c r="IG157" s="242"/>
      <c r="IH157" s="242"/>
      <c r="II157" s="242"/>
      <c r="IJ157" s="242"/>
      <c r="IK157" s="242"/>
      <c r="IL157" s="242"/>
      <c r="IM157" s="242"/>
      <c r="IN157" s="242"/>
      <c r="IO157" s="242"/>
      <c r="IP157" s="242"/>
      <c r="IQ157" s="242"/>
      <c r="IR157" s="242"/>
      <c r="IS157" s="242"/>
      <c r="IT157" s="242"/>
    </row>
    <row r="158" spans="1:254" s="305" customFormat="1" ht="31.2">
      <c r="A158" s="98"/>
      <c r="B158" s="98"/>
      <c r="C158" s="98" t="s">
        <v>432</v>
      </c>
      <c r="D158" s="98" t="s">
        <v>433</v>
      </c>
      <c r="E158" s="99" t="s">
        <v>434</v>
      </c>
      <c r="F158" s="99" t="s">
        <v>434</v>
      </c>
      <c r="G158" s="100">
        <f>50000000+40000000+25000000</f>
        <v>115000000</v>
      </c>
      <c r="H158" s="99" t="s">
        <v>434</v>
      </c>
      <c r="I158" s="100">
        <f>10000000+28000000+20000000</f>
        <v>58000000</v>
      </c>
      <c r="J158" s="99" t="s">
        <v>434</v>
      </c>
      <c r="K158" s="241">
        <f>10000000+20600000+10000000</f>
        <v>40600000</v>
      </c>
      <c r="L158" s="99" t="s">
        <v>434</v>
      </c>
      <c r="M158" s="241">
        <f>10000000+14720000+10000000</f>
        <v>34720000</v>
      </c>
      <c r="N158" s="99" t="s">
        <v>434</v>
      </c>
      <c r="O158" s="241">
        <f>12000000+17664000+12000000+196800000</f>
        <v>238464000</v>
      </c>
      <c r="P158" s="99"/>
      <c r="Q158" s="304">
        <f t="shared" si="4"/>
        <v>486784000</v>
      </c>
      <c r="R158" s="98"/>
      <c r="S158" s="98"/>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2"/>
      <c r="BB158" s="242"/>
      <c r="BC158" s="242"/>
      <c r="BD158" s="242"/>
      <c r="BE158" s="242"/>
      <c r="BF158" s="242"/>
      <c r="BG158" s="242"/>
      <c r="BH158" s="242"/>
      <c r="BI158" s="242"/>
      <c r="BJ158" s="242"/>
      <c r="BK158" s="242"/>
      <c r="BL158" s="242"/>
      <c r="BM158" s="242"/>
      <c r="BN158" s="242"/>
      <c r="BO158" s="242"/>
      <c r="BP158" s="242"/>
      <c r="BQ158" s="242"/>
      <c r="BR158" s="242"/>
      <c r="BS158" s="242"/>
      <c r="BT158" s="242"/>
      <c r="BU158" s="242"/>
      <c r="BV158" s="242"/>
      <c r="BW158" s="242"/>
      <c r="BX158" s="242"/>
      <c r="BY158" s="242"/>
      <c r="BZ158" s="242"/>
      <c r="CA158" s="242"/>
      <c r="CB158" s="242"/>
      <c r="CC158" s="242"/>
      <c r="CD158" s="242"/>
      <c r="CE158" s="242"/>
      <c r="CF158" s="242"/>
      <c r="CG158" s="242"/>
      <c r="CH158" s="242"/>
      <c r="CI158" s="242"/>
      <c r="CJ158" s="242"/>
      <c r="CK158" s="242"/>
      <c r="CL158" s="242"/>
      <c r="CM158" s="242"/>
      <c r="CN158" s="242"/>
      <c r="CO158" s="242"/>
      <c r="CP158" s="242"/>
      <c r="CQ158" s="242"/>
      <c r="CR158" s="242"/>
      <c r="CS158" s="242"/>
      <c r="CT158" s="242"/>
      <c r="CU158" s="242"/>
      <c r="CV158" s="242"/>
      <c r="CW158" s="242"/>
      <c r="CX158" s="242"/>
      <c r="CY158" s="242"/>
      <c r="CZ158" s="242"/>
      <c r="DA158" s="242"/>
      <c r="DB158" s="242"/>
      <c r="DC158" s="242"/>
      <c r="DD158" s="242"/>
      <c r="DE158" s="242"/>
      <c r="DF158" s="242"/>
      <c r="DG158" s="242"/>
      <c r="DH158" s="242"/>
      <c r="DI158" s="242"/>
      <c r="DJ158" s="242"/>
      <c r="DK158" s="242"/>
      <c r="DL158" s="242"/>
      <c r="DM158" s="242"/>
      <c r="DN158" s="242"/>
      <c r="DO158" s="242"/>
      <c r="DP158" s="242"/>
      <c r="DQ158" s="242"/>
      <c r="DR158" s="242"/>
      <c r="DS158" s="242"/>
      <c r="DT158" s="242"/>
      <c r="DU158" s="242"/>
      <c r="DV158" s="242"/>
      <c r="DW158" s="242"/>
      <c r="DX158" s="242"/>
      <c r="DY158" s="242"/>
      <c r="DZ158" s="242"/>
      <c r="EA158" s="242"/>
      <c r="EB158" s="242"/>
      <c r="EC158" s="242"/>
      <c r="ED158" s="242"/>
      <c r="EE158" s="242"/>
      <c r="EF158" s="242"/>
      <c r="EG158" s="242"/>
      <c r="EH158" s="242"/>
      <c r="EI158" s="242"/>
      <c r="EJ158" s="242"/>
      <c r="EK158" s="242"/>
      <c r="EL158" s="242"/>
      <c r="EM158" s="242"/>
      <c r="EN158" s="242"/>
      <c r="EO158" s="242"/>
      <c r="EP158" s="242"/>
      <c r="EQ158" s="242"/>
      <c r="ER158" s="242"/>
      <c r="ES158" s="242"/>
      <c r="ET158" s="242"/>
      <c r="EU158" s="242"/>
      <c r="EV158" s="242"/>
      <c r="EW158" s="242"/>
      <c r="EX158" s="242"/>
      <c r="EY158" s="242"/>
      <c r="EZ158" s="242"/>
      <c r="FA158" s="242"/>
      <c r="FB158" s="242"/>
      <c r="FC158" s="242"/>
      <c r="FD158" s="242"/>
      <c r="FE158" s="242"/>
      <c r="FF158" s="242"/>
      <c r="FG158" s="242"/>
      <c r="FH158" s="242"/>
      <c r="FI158" s="242"/>
      <c r="FJ158" s="242"/>
      <c r="FK158" s="242"/>
      <c r="FL158" s="242"/>
      <c r="FM158" s="242"/>
      <c r="FN158" s="242"/>
      <c r="FO158" s="242"/>
      <c r="FP158" s="242"/>
      <c r="FQ158" s="242"/>
      <c r="FR158" s="242"/>
      <c r="FS158" s="242"/>
      <c r="FT158" s="242"/>
      <c r="FU158" s="242"/>
      <c r="FV158" s="242"/>
      <c r="FW158" s="242"/>
      <c r="FX158" s="242"/>
      <c r="FY158" s="242"/>
      <c r="FZ158" s="242"/>
      <c r="GA158" s="242"/>
      <c r="GB158" s="242"/>
      <c r="GC158" s="242"/>
      <c r="GD158" s="242"/>
      <c r="GE158" s="242"/>
      <c r="GF158" s="242"/>
      <c r="GG158" s="242"/>
      <c r="GH158" s="242"/>
      <c r="GI158" s="242"/>
      <c r="GJ158" s="242"/>
      <c r="GK158" s="242"/>
      <c r="GL158" s="242"/>
      <c r="GM158" s="242"/>
      <c r="GN158" s="242"/>
      <c r="GO158" s="242"/>
      <c r="GP158" s="242"/>
      <c r="GQ158" s="242"/>
      <c r="GR158" s="242"/>
      <c r="GS158" s="242"/>
      <c r="GT158" s="242"/>
      <c r="GU158" s="242"/>
      <c r="GV158" s="242"/>
      <c r="GW158" s="242"/>
      <c r="GX158" s="242"/>
      <c r="GY158" s="242"/>
      <c r="GZ158" s="242"/>
      <c r="HA158" s="242"/>
      <c r="HB158" s="242"/>
      <c r="HC158" s="242"/>
      <c r="HD158" s="242"/>
      <c r="HE158" s="242"/>
      <c r="HF158" s="242"/>
      <c r="HG158" s="242"/>
      <c r="HH158" s="242"/>
      <c r="HI158" s="242"/>
      <c r="HJ158" s="242"/>
      <c r="HK158" s="242"/>
      <c r="HL158" s="242"/>
      <c r="HM158" s="242"/>
      <c r="HN158" s="242"/>
      <c r="HO158" s="242"/>
      <c r="HP158" s="242"/>
      <c r="HQ158" s="242"/>
      <c r="HR158" s="242"/>
      <c r="HS158" s="242"/>
      <c r="HT158" s="242"/>
      <c r="HU158" s="242"/>
      <c r="HV158" s="242"/>
      <c r="HW158" s="242"/>
      <c r="HX158" s="242"/>
      <c r="HY158" s="242"/>
      <c r="HZ158" s="242"/>
      <c r="IA158" s="242"/>
      <c r="IB158" s="242"/>
      <c r="IC158" s="242"/>
      <c r="ID158" s="242"/>
      <c r="IE158" s="242"/>
      <c r="IF158" s="242"/>
      <c r="IG158" s="242"/>
      <c r="IH158" s="242"/>
      <c r="II158" s="242"/>
      <c r="IJ158" s="242"/>
      <c r="IK158" s="242"/>
      <c r="IL158" s="242"/>
      <c r="IM158" s="242"/>
      <c r="IN158" s="242"/>
      <c r="IO158" s="242"/>
      <c r="IP158" s="242"/>
      <c r="IQ158" s="242"/>
      <c r="IR158" s="242"/>
      <c r="IS158" s="242"/>
      <c r="IT158" s="242"/>
    </row>
    <row r="159" spans="1:254" s="305" customFormat="1" ht="31.2">
      <c r="A159" s="98"/>
      <c r="B159" s="98"/>
      <c r="C159" s="98" t="s">
        <v>440</v>
      </c>
      <c r="D159" s="93" t="s">
        <v>411</v>
      </c>
      <c r="E159" s="99">
        <v>0</v>
      </c>
      <c r="F159" s="99">
        <v>0</v>
      </c>
      <c r="G159" s="100">
        <v>0</v>
      </c>
      <c r="H159" s="99" t="s">
        <v>412</v>
      </c>
      <c r="I159" s="100">
        <f>40000000+40000000</f>
        <v>80000000</v>
      </c>
      <c r="J159" s="99" t="s">
        <v>413</v>
      </c>
      <c r="K159" s="241">
        <f>14000000+15000000+96000000</f>
        <v>125000000</v>
      </c>
      <c r="L159" s="99" t="s">
        <v>413</v>
      </c>
      <c r="M159" s="241">
        <f>4000000+10000000+150000000</f>
        <v>164000000</v>
      </c>
      <c r="N159" s="99" t="s">
        <v>413</v>
      </c>
      <c r="O159" s="241">
        <f>200000000+600000000</f>
        <v>800000000</v>
      </c>
      <c r="P159" s="99"/>
      <c r="Q159" s="304">
        <f t="shared" ref="Q159" si="6">G159+I159+K159+M159+O159</f>
        <v>1169000000</v>
      </c>
      <c r="R159" s="98"/>
      <c r="S159" s="98"/>
      <c r="T159" s="242"/>
      <c r="U159" s="242"/>
      <c r="V159" s="242"/>
      <c r="W159" s="242"/>
      <c r="X159" s="242"/>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2"/>
      <c r="AT159" s="242"/>
      <c r="AU159" s="242"/>
      <c r="AV159" s="242"/>
      <c r="AW159" s="242"/>
      <c r="AX159" s="242"/>
      <c r="AY159" s="242"/>
      <c r="AZ159" s="242"/>
      <c r="BA159" s="242"/>
      <c r="BB159" s="242"/>
      <c r="BC159" s="242"/>
      <c r="BD159" s="242"/>
      <c r="BE159" s="242"/>
      <c r="BF159" s="242"/>
      <c r="BG159" s="242"/>
      <c r="BH159" s="242"/>
      <c r="BI159" s="242"/>
      <c r="BJ159" s="242"/>
      <c r="BK159" s="242"/>
      <c r="BL159" s="242"/>
      <c r="BM159" s="242"/>
      <c r="BN159" s="242"/>
      <c r="BO159" s="242"/>
      <c r="BP159" s="242"/>
      <c r="BQ159" s="242"/>
      <c r="BR159" s="242"/>
      <c r="BS159" s="242"/>
      <c r="BT159" s="242"/>
      <c r="BU159" s="242"/>
      <c r="BV159" s="242"/>
      <c r="BW159" s="242"/>
      <c r="BX159" s="242"/>
      <c r="BY159" s="242"/>
      <c r="BZ159" s="242"/>
      <c r="CA159" s="242"/>
      <c r="CB159" s="242"/>
      <c r="CC159" s="242"/>
      <c r="CD159" s="242"/>
      <c r="CE159" s="242"/>
      <c r="CF159" s="242"/>
      <c r="CG159" s="242"/>
      <c r="CH159" s="242"/>
      <c r="CI159" s="242"/>
      <c r="CJ159" s="242"/>
      <c r="CK159" s="242"/>
      <c r="CL159" s="242"/>
      <c r="CM159" s="242"/>
      <c r="CN159" s="242"/>
      <c r="CO159" s="242"/>
      <c r="CP159" s="242"/>
      <c r="CQ159" s="242"/>
      <c r="CR159" s="242"/>
      <c r="CS159" s="242"/>
      <c r="CT159" s="242"/>
      <c r="CU159" s="242"/>
      <c r="CV159" s="242"/>
      <c r="CW159" s="242"/>
      <c r="CX159" s="242"/>
      <c r="CY159" s="242"/>
      <c r="CZ159" s="242"/>
      <c r="DA159" s="242"/>
      <c r="DB159" s="242"/>
      <c r="DC159" s="242"/>
      <c r="DD159" s="242"/>
      <c r="DE159" s="242"/>
      <c r="DF159" s="242"/>
      <c r="DG159" s="242"/>
      <c r="DH159" s="242"/>
      <c r="DI159" s="242"/>
      <c r="DJ159" s="242"/>
      <c r="DK159" s="242"/>
      <c r="DL159" s="242"/>
      <c r="DM159" s="242"/>
      <c r="DN159" s="242"/>
      <c r="DO159" s="242"/>
      <c r="DP159" s="242"/>
      <c r="DQ159" s="242"/>
      <c r="DR159" s="242"/>
      <c r="DS159" s="242"/>
      <c r="DT159" s="242"/>
      <c r="DU159" s="242"/>
      <c r="DV159" s="242"/>
      <c r="DW159" s="242"/>
      <c r="DX159" s="242"/>
      <c r="DY159" s="242"/>
      <c r="DZ159" s="242"/>
      <c r="EA159" s="242"/>
      <c r="EB159" s="242"/>
      <c r="EC159" s="242"/>
      <c r="ED159" s="242"/>
      <c r="EE159" s="242"/>
      <c r="EF159" s="242"/>
      <c r="EG159" s="242"/>
      <c r="EH159" s="242"/>
      <c r="EI159" s="242"/>
      <c r="EJ159" s="242"/>
      <c r="EK159" s="242"/>
      <c r="EL159" s="242"/>
      <c r="EM159" s="242"/>
      <c r="EN159" s="242"/>
      <c r="EO159" s="242"/>
      <c r="EP159" s="242"/>
      <c r="EQ159" s="242"/>
      <c r="ER159" s="242"/>
      <c r="ES159" s="242"/>
      <c r="ET159" s="242"/>
      <c r="EU159" s="242"/>
      <c r="EV159" s="242"/>
      <c r="EW159" s="242"/>
      <c r="EX159" s="242"/>
      <c r="EY159" s="242"/>
      <c r="EZ159" s="242"/>
      <c r="FA159" s="242"/>
      <c r="FB159" s="242"/>
      <c r="FC159" s="242"/>
      <c r="FD159" s="242"/>
      <c r="FE159" s="242"/>
      <c r="FF159" s="242"/>
      <c r="FG159" s="242"/>
      <c r="FH159" s="242"/>
      <c r="FI159" s="242"/>
      <c r="FJ159" s="242"/>
      <c r="FK159" s="242"/>
      <c r="FL159" s="242"/>
      <c r="FM159" s="242"/>
      <c r="FN159" s="242"/>
      <c r="FO159" s="242"/>
      <c r="FP159" s="242"/>
      <c r="FQ159" s="242"/>
      <c r="FR159" s="242"/>
      <c r="FS159" s="242"/>
      <c r="FT159" s="242"/>
      <c r="FU159" s="242"/>
      <c r="FV159" s="242"/>
      <c r="FW159" s="242"/>
      <c r="FX159" s="242"/>
      <c r="FY159" s="242"/>
      <c r="FZ159" s="242"/>
      <c r="GA159" s="242"/>
      <c r="GB159" s="242"/>
      <c r="GC159" s="242"/>
      <c r="GD159" s="242"/>
      <c r="GE159" s="242"/>
      <c r="GF159" s="242"/>
      <c r="GG159" s="242"/>
      <c r="GH159" s="242"/>
      <c r="GI159" s="242"/>
      <c r="GJ159" s="242"/>
      <c r="GK159" s="242"/>
      <c r="GL159" s="242"/>
      <c r="GM159" s="242"/>
      <c r="GN159" s="242"/>
      <c r="GO159" s="242"/>
      <c r="GP159" s="242"/>
      <c r="GQ159" s="242"/>
      <c r="GR159" s="242"/>
      <c r="GS159" s="242"/>
      <c r="GT159" s="242"/>
      <c r="GU159" s="242"/>
      <c r="GV159" s="242"/>
      <c r="GW159" s="242"/>
      <c r="GX159" s="242"/>
      <c r="GY159" s="242"/>
      <c r="GZ159" s="242"/>
      <c r="HA159" s="242"/>
      <c r="HB159" s="242"/>
      <c r="HC159" s="242"/>
      <c r="HD159" s="242"/>
      <c r="HE159" s="242"/>
      <c r="HF159" s="242"/>
      <c r="HG159" s="242"/>
      <c r="HH159" s="242"/>
      <c r="HI159" s="242"/>
      <c r="HJ159" s="242"/>
      <c r="HK159" s="242"/>
      <c r="HL159" s="242"/>
      <c r="HM159" s="242"/>
      <c r="HN159" s="242"/>
      <c r="HO159" s="242"/>
      <c r="HP159" s="242"/>
      <c r="HQ159" s="242"/>
      <c r="HR159" s="242"/>
      <c r="HS159" s="242"/>
      <c r="HT159" s="242"/>
      <c r="HU159" s="242"/>
      <c r="HV159" s="242"/>
      <c r="HW159" s="242"/>
      <c r="HX159" s="242"/>
      <c r="HY159" s="242"/>
      <c r="HZ159" s="242"/>
      <c r="IA159" s="242"/>
      <c r="IB159" s="242"/>
      <c r="IC159" s="242"/>
      <c r="ID159" s="242"/>
      <c r="IE159" s="242"/>
      <c r="IF159" s="242"/>
      <c r="IG159" s="242"/>
      <c r="IH159" s="242"/>
      <c r="II159" s="242"/>
      <c r="IJ159" s="242"/>
      <c r="IK159" s="242"/>
      <c r="IL159" s="242"/>
      <c r="IM159" s="242"/>
      <c r="IN159" s="242"/>
      <c r="IO159" s="242"/>
      <c r="IP159" s="242"/>
      <c r="IQ159" s="242"/>
      <c r="IR159" s="242"/>
      <c r="IS159" s="242"/>
      <c r="IT159" s="242"/>
    </row>
    <row r="160" spans="1:254" s="305" customFormat="1" ht="15.6">
      <c r="A160" s="98"/>
      <c r="B160" s="98"/>
      <c r="C160" s="98"/>
      <c r="D160" s="353"/>
      <c r="E160" s="99"/>
      <c r="F160" s="99"/>
      <c r="G160" s="100"/>
      <c r="H160" s="99"/>
      <c r="I160" s="100"/>
      <c r="J160" s="99"/>
      <c r="K160" s="241"/>
      <c r="L160" s="99"/>
      <c r="M160" s="241"/>
      <c r="N160" s="99"/>
      <c r="O160" s="241"/>
      <c r="P160" s="99"/>
      <c r="Q160" s="304"/>
      <c r="R160" s="98"/>
      <c r="S160" s="98"/>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c r="EI160" s="242"/>
      <c r="EJ160" s="242"/>
      <c r="EK160" s="242"/>
      <c r="EL160" s="242"/>
      <c r="EM160" s="242"/>
      <c r="EN160" s="242"/>
      <c r="EO160" s="242"/>
      <c r="EP160" s="242"/>
      <c r="EQ160" s="242"/>
      <c r="ER160" s="242"/>
      <c r="ES160" s="242"/>
      <c r="ET160" s="242"/>
      <c r="EU160" s="242"/>
      <c r="EV160" s="242"/>
      <c r="EW160" s="242"/>
      <c r="EX160" s="242"/>
      <c r="EY160" s="242"/>
      <c r="EZ160" s="242"/>
      <c r="FA160" s="242"/>
      <c r="FB160" s="242"/>
      <c r="FC160" s="242"/>
      <c r="FD160" s="242"/>
      <c r="FE160" s="242"/>
      <c r="FF160" s="242"/>
      <c r="FG160" s="242"/>
      <c r="FH160" s="242"/>
      <c r="FI160" s="242"/>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2"/>
      <c r="GF160" s="242"/>
      <c r="GG160" s="242"/>
      <c r="GH160" s="242"/>
      <c r="GI160" s="242"/>
      <c r="GJ160" s="242"/>
      <c r="GK160" s="242"/>
      <c r="GL160" s="242"/>
      <c r="GM160" s="242"/>
      <c r="GN160" s="242"/>
      <c r="GO160" s="242"/>
      <c r="GP160" s="242"/>
      <c r="GQ160" s="242"/>
      <c r="GR160" s="242"/>
      <c r="GS160" s="242"/>
      <c r="GT160" s="242"/>
      <c r="GU160" s="242"/>
      <c r="GV160" s="242"/>
      <c r="GW160" s="242"/>
      <c r="GX160" s="242"/>
      <c r="GY160" s="242"/>
      <c r="GZ160" s="242"/>
      <c r="HA160" s="242"/>
      <c r="HB160" s="242"/>
      <c r="HC160" s="242"/>
      <c r="HD160" s="242"/>
      <c r="HE160" s="242"/>
      <c r="HF160" s="242"/>
      <c r="HG160" s="242"/>
      <c r="HH160" s="242"/>
      <c r="HI160" s="242"/>
      <c r="HJ160" s="242"/>
      <c r="HK160" s="242"/>
      <c r="HL160" s="242"/>
      <c r="HM160" s="242"/>
      <c r="HN160" s="242"/>
      <c r="HO160" s="242"/>
      <c r="HP160" s="242"/>
      <c r="HQ160" s="242"/>
      <c r="HR160" s="242"/>
      <c r="HS160" s="242"/>
      <c r="HT160" s="242"/>
      <c r="HU160" s="242"/>
      <c r="HV160" s="242"/>
      <c r="HW160" s="242"/>
      <c r="HX160" s="242"/>
      <c r="HY160" s="242"/>
      <c r="HZ160" s="242"/>
      <c r="IA160" s="242"/>
      <c r="IB160" s="242"/>
      <c r="IC160" s="242"/>
      <c r="ID160" s="242"/>
      <c r="IE160" s="242"/>
      <c r="IF160" s="242"/>
      <c r="IG160" s="242"/>
      <c r="IH160" s="242"/>
      <c r="II160" s="242"/>
      <c r="IJ160" s="242"/>
      <c r="IK160" s="242"/>
      <c r="IL160" s="242"/>
      <c r="IM160" s="242"/>
      <c r="IN160" s="242"/>
      <c r="IO160" s="242"/>
      <c r="IP160" s="242"/>
      <c r="IQ160" s="242"/>
      <c r="IR160" s="242"/>
      <c r="IS160" s="242"/>
      <c r="IT160" s="242"/>
    </row>
    <row r="161" spans="1:254" s="264" customFormat="1" ht="15.6">
      <c r="A161" s="72"/>
      <c r="B161" s="72"/>
      <c r="C161" s="72"/>
      <c r="D161" s="72"/>
      <c r="E161" s="74"/>
      <c r="F161" s="72"/>
      <c r="G161" s="76"/>
      <c r="H161" s="72"/>
      <c r="I161" s="76">
        <f t="shared" si="5"/>
        <v>0</v>
      </c>
      <c r="J161" s="74"/>
      <c r="K161" s="71">
        <f>I161*120%</f>
        <v>0</v>
      </c>
      <c r="L161" s="74"/>
      <c r="M161" s="71">
        <f>K161*120%</f>
        <v>0</v>
      </c>
      <c r="N161" s="74"/>
      <c r="O161" s="71">
        <f>M161*120%</f>
        <v>0</v>
      </c>
      <c r="P161" s="74"/>
      <c r="Q161" s="307">
        <f t="shared" si="4"/>
        <v>0</v>
      </c>
      <c r="R161" s="72"/>
      <c r="S161" s="72"/>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row>
    <row r="162" spans="1:254" s="264" customFormat="1" ht="46.8">
      <c r="A162" s="72"/>
      <c r="B162" s="72"/>
      <c r="C162" s="246" t="s">
        <v>333</v>
      </c>
      <c r="D162" s="88" t="s">
        <v>334</v>
      </c>
      <c r="E162" s="348">
        <v>0.9</v>
      </c>
      <c r="F162" s="348">
        <v>0.9</v>
      </c>
      <c r="G162" s="89">
        <f>SUBTOTAL(9,G163)</f>
        <v>75000000</v>
      </c>
      <c r="H162" s="348">
        <v>0.9</v>
      </c>
      <c r="I162" s="298">
        <f>SUBTOTAL(9,I163:I164)</f>
        <v>90000000</v>
      </c>
      <c r="J162" s="348">
        <v>0.9</v>
      </c>
      <c r="K162" s="71">
        <f>K163+K164</f>
        <v>90000000</v>
      </c>
      <c r="L162" s="348">
        <v>0.9</v>
      </c>
      <c r="M162" s="71">
        <f>M163+M164</f>
        <v>90000000</v>
      </c>
      <c r="N162" s="348">
        <v>0.9</v>
      </c>
      <c r="O162" s="299">
        <f>O163+O164</f>
        <v>90000000</v>
      </c>
      <c r="P162" s="74"/>
      <c r="Q162" s="307">
        <f>G162+I162+K162+M162+O162</f>
        <v>435000000</v>
      </c>
      <c r="R162" s="72"/>
      <c r="S162" s="72"/>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row>
    <row r="163" spans="1:254" s="305" customFormat="1" ht="46.8">
      <c r="A163" s="98"/>
      <c r="B163" s="98"/>
      <c r="C163" s="98" t="s">
        <v>335</v>
      </c>
      <c r="D163" s="98" t="s">
        <v>336</v>
      </c>
      <c r="E163" s="99" t="s">
        <v>337</v>
      </c>
      <c r="F163" s="99" t="s">
        <v>337</v>
      </c>
      <c r="G163" s="100">
        <v>75000000</v>
      </c>
      <c r="H163" s="99" t="s">
        <v>337</v>
      </c>
      <c r="I163" s="100">
        <v>80000000</v>
      </c>
      <c r="J163" s="99" t="s">
        <v>337</v>
      </c>
      <c r="K163" s="241">
        <v>80000000</v>
      </c>
      <c r="L163" s="99" t="s">
        <v>337</v>
      </c>
      <c r="M163" s="241">
        <v>80000000</v>
      </c>
      <c r="N163" s="99" t="s">
        <v>337</v>
      </c>
      <c r="O163" s="241">
        <v>80000000</v>
      </c>
      <c r="P163" s="99"/>
      <c r="Q163" s="304">
        <f t="shared" si="4"/>
        <v>395000000</v>
      </c>
      <c r="R163" s="98"/>
      <c r="S163" s="98"/>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42"/>
      <c r="BD163" s="242"/>
      <c r="BE163" s="242"/>
      <c r="BF163" s="242"/>
      <c r="BG163" s="242"/>
      <c r="BH163" s="242"/>
      <c r="BI163" s="242"/>
      <c r="BJ163" s="242"/>
      <c r="BK163" s="242"/>
      <c r="BL163" s="242"/>
      <c r="BM163" s="242"/>
      <c r="BN163" s="242"/>
      <c r="BO163" s="242"/>
      <c r="BP163" s="242"/>
      <c r="BQ163" s="242"/>
      <c r="BR163" s="242"/>
      <c r="BS163" s="242"/>
      <c r="BT163" s="242"/>
      <c r="BU163" s="242"/>
      <c r="BV163" s="242"/>
      <c r="BW163" s="242"/>
      <c r="BX163" s="242"/>
      <c r="BY163" s="242"/>
      <c r="BZ163" s="242"/>
      <c r="CA163" s="242"/>
      <c r="CB163" s="242"/>
      <c r="CC163" s="242"/>
      <c r="CD163" s="242"/>
      <c r="CE163" s="242"/>
      <c r="CF163" s="242"/>
      <c r="CG163" s="242"/>
      <c r="CH163" s="242"/>
      <c r="CI163" s="242"/>
      <c r="CJ163" s="242"/>
      <c r="CK163" s="242"/>
      <c r="CL163" s="242"/>
      <c r="CM163" s="242"/>
      <c r="CN163" s="242"/>
      <c r="CO163" s="242"/>
      <c r="CP163" s="242"/>
      <c r="CQ163" s="242"/>
      <c r="CR163" s="242"/>
      <c r="CS163" s="242"/>
      <c r="CT163" s="242"/>
      <c r="CU163" s="242"/>
      <c r="CV163" s="242"/>
      <c r="CW163" s="242"/>
      <c r="CX163" s="242"/>
      <c r="CY163" s="242"/>
      <c r="CZ163" s="242"/>
      <c r="DA163" s="242"/>
      <c r="DB163" s="242"/>
      <c r="DC163" s="242"/>
      <c r="DD163" s="242"/>
      <c r="DE163" s="242"/>
      <c r="DF163" s="242"/>
      <c r="DG163" s="242"/>
      <c r="DH163" s="242"/>
      <c r="DI163" s="242"/>
      <c r="DJ163" s="242"/>
      <c r="DK163" s="242"/>
      <c r="DL163" s="242"/>
      <c r="DM163" s="242"/>
      <c r="DN163" s="242"/>
      <c r="DO163" s="242"/>
      <c r="DP163" s="242"/>
      <c r="DQ163" s="242"/>
      <c r="DR163" s="242"/>
      <c r="DS163" s="242"/>
      <c r="DT163" s="242"/>
      <c r="DU163" s="242"/>
      <c r="DV163" s="242"/>
      <c r="DW163" s="242"/>
      <c r="DX163" s="242"/>
      <c r="DY163" s="242"/>
      <c r="DZ163" s="242"/>
      <c r="EA163" s="242"/>
      <c r="EB163" s="242"/>
      <c r="EC163" s="242"/>
      <c r="ED163" s="242"/>
      <c r="EE163" s="242"/>
      <c r="EF163" s="242"/>
      <c r="EG163" s="242"/>
      <c r="EH163" s="242"/>
      <c r="EI163" s="242"/>
      <c r="EJ163" s="242"/>
      <c r="EK163" s="242"/>
      <c r="EL163" s="242"/>
      <c r="EM163" s="242"/>
      <c r="EN163" s="242"/>
      <c r="EO163" s="242"/>
      <c r="EP163" s="242"/>
      <c r="EQ163" s="242"/>
      <c r="ER163" s="242"/>
      <c r="ES163" s="242"/>
      <c r="ET163" s="242"/>
      <c r="EU163" s="242"/>
      <c r="EV163" s="242"/>
      <c r="EW163" s="242"/>
      <c r="EX163" s="242"/>
      <c r="EY163" s="242"/>
      <c r="EZ163" s="242"/>
      <c r="FA163" s="242"/>
      <c r="FB163" s="242"/>
      <c r="FC163" s="242"/>
      <c r="FD163" s="242"/>
      <c r="FE163" s="242"/>
      <c r="FF163" s="242"/>
      <c r="FG163" s="242"/>
      <c r="FH163" s="242"/>
      <c r="FI163" s="242"/>
      <c r="FJ163" s="242"/>
      <c r="FK163" s="242"/>
      <c r="FL163" s="242"/>
      <c r="FM163" s="242"/>
      <c r="FN163" s="242"/>
      <c r="FO163" s="242"/>
      <c r="FP163" s="242"/>
      <c r="FQ163" s="242"/>
      <c r="FR163" s="242"/>
      <c r="FS163" s="242"/>
      <c r="FT163" s="242"/>
      <c r="FU163" s="242"/>
      <c r="FV163" s="242"/>
      <c r="FW163" s="242"/>
      <c r="FX163" s="242"/>
      <c r="FY163" s="242"/>
      <c r="FZ163" s="242"/>
      <c r="GA163" s="242"/>
      <c r="GB163" s="242"/>
      <c r="GC163" s="242"/>
      <c r="GD163" s="242"/>
      <c r="GE163" s="242"/>
      <c r="GF163" s="242"/>
      <c r="GG163" s="242"/>
      <c r="GH163" s="242"/>
      <c r="GI163" s="242"/>
      <c r="GJ163" s="242"/>
      <c r="GK163" s="242"/>
      <c r="GL163" s="242"/>
      <c r="GM163" s="242"/>
      <c r="GN163" s="242"/>
      <c r="GO163" s="242"/>
      <c r="GP163" s="242"/>
      <c r="GQ163" s="242"/>
      <c r="GR163" s="242"/>
      <c r="GS163" s="242"/>
      <c r="GT163" s="242"/>
      <c r="GU163" s="242"/>
      <c r="GV163" s="242"/>
      <c r="GW163" s="242"/>
      <c r="GX163" s="242"/>
      <c r="GY163" s="242"/>
      <c r="GZ163" s="242"/>
      <c r="HA163" s="242"/>
      <c r="HB163" s="242"/>
      <c r="HC163" s="242"/>
      <c r="HD163" s="242"/>
      <c r="HE163" s="242"/>
      <c r="HF163" s="242"/>
      <c r="HG163" s="242"/>
      <c r="HH163" s="242"/>
      <c r="HI163" s="242"/>
      <c r="HJ163" s="242"/>
      <c r="HK163" s="242"/>
      <c r="HL163" s="242"/>
      <c r="HM163" s="242"/>
      <c r="HN163" s="242"/>
      <c r="HO163" s="242"/>
      <c r="HP163" s="242"/>
      <c r="HQ163" s="242"/>
      <c r="HR163" s="242"/>
      <c r="HS163" s="242"/>
      <c r="HT163" s="242"/>
      <c r="HU163" s="242"/>
      <c r="HV163" s="242"/>
      <c r="HW163" s="242"/>
      <c r="HX163" s="242"/>
      <c r="HY163" s="242"/>
      <c r="HZ163" s="242"/>
      <c r="IA163" s="242"/>
      <c r="IB163" s="242"/>
      <c r="IC163" s="242"/>
      <c r="ID163" s="242"/>
      <c r="IE163" s="242"/>
      <c r="IF163" s="242"/>
      <c r="IG163" s="242"/>
      <c r="IH163" s="242"/>
      <c r="II163" s="242"/>
      <c r="IJ163" s="242"/>
      <c r="IK163" s="242"/>
      <c r="IL163" s="242"/>
      <c r="IM163" s="242"/>
      <c r="IN163" s="242"/>
      <c r="IO163" s="242"/>
      <c r="IP163" s="242"/>
      <c r="IQ163" s="242"/>
      <c r="IR163" s="242"/>
      <c r="IS163" s="242"/>
      <c r="IT163" s="242"/>
    </row>
    <row r="164" spans="1:254" s="305" customFormat="1" ht="46.8">
      <c r="A164" s="98"/>
      <c r="B164" s="98"/>
      <c r="C164" s="97" t="s">
        <v>414</v>
      </c>
      <c r="D164" s="97" t="s">
        <v>415</v>
      </c>
      <c r="E164" s="99"/>
      <c r="F164" s="99"/>
      <c r="G164" s="100"/>
      <c r="H164" s="99" t="s">
        <v>416</v>
      </c>
      <c r="I164" s="100">
        <v>10000000</v>
      </c>
      <c r="J164" s="99" t="s">
        <v>416</v>
      </c>
      <c r="K164" s="100">
        <v>10000000</v>
      </c>
      <c r="L164" s="99" t="s">
        <v>416</v>
      </c>
      <c r="M164" s="100">
        <v>10000000</v>
      </c>
      <c r="N164" s="99" t="s">
        <v>416</v>
      </c>
      <c r="O164" s="100">
        <v>10000000</v>
      </c>
      <c r="P164" s="99"/>
      <c r="Q164" s="304"/>
      <c r="R164" s="98"/>
      <c r="S164" s="98"/>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c r="EI164" s="242"/>
      <c r="EJ164" s="242"/>
      <c r="EK164" s="242"/>
      <c r="EL164" s="242"/>
      <c r="EM164" s="242"/>
      <c r="EN164" s="242"/>
      <c r="EO164" s="242"/>
      <c r="EP164" s="242"/>
      <c r="EQ164" s="242"/>
      <c r="ER164" s="242"/>
      <c r="ES164" s="242"/>
      <c r="ET164" s="242"/>
      <c r="EU164" s="242"/>
      <c r="EV164" s="242"/>
      <c r="EW164" s="242"/>
      <c r="EX164" s="242"/>
      <c r="EY164" s="242"/>
      <c r="EZ164" s="242"/>
      <c r="FA164" s="242"/>
      <c r="FB164" s="242"/>
      <c r="FC164" s="242"/>
      <c r="FD164" s="242"/>
      <c r="FE164" s="242"/>
      <c r="FF164" s="242"/>
      <c r="FG164" s="242"/>
      <c r="FH164" s="242"/>
      <c r="FI164" s="242"/>
      <c r="FJ164" s="242"/>
      <c r="FK164" s="242"/>
      <c r="FL164" s="242"/>
      <c r="FM164" s="242"/>
      <c r="FN164" s="242"/>
      <c r="FO164" s="242"/>
      <c r="FP164" s="242"/>
      <c r="FQ164" s="242"/>
      <c r="FR164" s="242"/>
      <c r="FS164" s="242"/>
      <c r="FT164" s="242"/>
      <c r="FU164" s="242"/>
      <c r="FV164" s="242"/>
      <c r="FW164" s="242"/>
      <c r="FX164" s="242"/>
      <c r="FY164" s="242"/>
      <c r="FZ164" s="242"/>
      <c r="GA164" s="242"/>
      <c r="GB164" s="242"/>
      <c r="GC164" s="242"/>
      <c r="GD164" s="242"/>
      <c r="GE164" s="242"/>
      <c r="GF164" s="242"/>
      <c r="GG164" s="242"/>
      <c r="GH164" s="242"/>
      <c r="GI164" s="242"/>
      <c r="GJ164" s="242"/>
      <c r="GK164" s="242"/>
      <c r="GL164" s="242"/>
      <c r="GM164" s="242"/>
      <c r="GN164" s="242"/>
      <c r="GO164" s="242"/>
      <c r="GP164" s="242"/>
      <c r="GQ164" s="242"/>
      <c r="GR164" s="242"/>
      <c r="GS164" s="242"/>
      <c r="GT164" s="242"/>
      <c r="GU164" s="242"/>
      <c r="GV164" s="242"/>
      <c r="GW164" s="242"/>
      <c r="GX164" s="242"/>
      <c r="GY164" s="242"/>
      <c r="GZ164" s="242"/>
      <c r="HA164" s="242"/>
      <c r="HB164" s="242"/>
      <c r="HC164" s="242"/>
      <c r="HD164" s="242"/>
      <c r="HE164" s="242"/>
      <c r="HF164" s="242"/>
      <c r="HG164" s="242"/>
      <c r="HH164" s="242"/>
      <c r="HI164" s="242"/>
      <c r="HJ164" s="242"/>
      <c r="HK164" s="242"/>
      <c r="HL164" s="242"/>
      <c r="HM164" s="242"/>
      <c r="HN164" s="242"/>
      <c r="HO164" s="242"/>
      <c r="HP164" s="242"/>
      <c r="HQ164" s="242"/>
      <c r="HR164" s="242"/>
      <c r="HS164" s="242"/>
      <c r="HT164" s="242"/>
      <c r="HU164" s="242"/>
      <c r="HV164" s="242"/>
      <c r="HW164" s="242"/>
      <c r="HX164" s="242"/>
      <c r="HY164" s="242"/>
      <c r="HZ164" s="242"/>
      <c r="IA164" s="242"/>
      <c r="IB164" s="242"/>
      <c r="IC164" s="242"/>
      <c r="ID164" s="242"/>
      <c r="IE164" s="242"/>
      <c r="IF164" s="242"/>
      <c r="IG164" s="242"/>
      <c r="IH164" s="242"/>
      <c r="II164" s="242"/>
      <c r="IJ164" s="242"/>
      <c r="IK164" s="242"/>
      <c r="IL164" s="242"/>
      <c r="IM164" s="242"/>
      <c r="IN164" s="242"/>
      <c r="IO164" s="242"/>
      <c r="IP164" s="242"/>
      <c r="IQ164" s="242"/>
      <c r="IR164" s="242"/>
      <c r="IS164" s="242"/>
      <c r="IT164" s="242"/>
    </row>
    <row r="165" spans="1:254" s="264" customFormat="1" ht="15.6">
      <c r="A165" s="72"/>
      <c r="B165" s="72"/>
      <c r="C165" s="73"/>
      <c r="D165" s="73"/>
      <c r="E165" s="74"/>
      <c r="F165" s="74"/>
      <c r="G165" s="76"/>
      <c r="H165" s="74"/>
      <c r="I165" s="76"/>
      <c r="J165" s="74"/>
      <c r="K165" s="76"/>
      <c r="L165" s="74"/>
      <c r="M165" s="76"/>
      <c r="N165" s="74"/>
      <c r="O165" s="76"/>
      <c r="P165" s="74"/>
      <c r="Q165" s="307"/>
      <c r="R165" s="72"/>
      <c r="S165" s="72"/>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row>
    <row r="166" spans="1:254" s="355" customFormat="1" ht="78">
      <c r="A166" s="72"/>
      <c r="B166" s="72"/>
      <c r="C166" s="88" t="s">
        <v>444</v>
      </c>
      <c r="D166" s="88" t="s">
        <v>334</v>
      </c>
      <c r="E166" s="348">
        <v>1</v>
      </c>
      <c r="F166" s="348">
        <v>1</v>
      </c>
      <c r="G166" s="89">
        <f t="shared" ref="G166:I166" si="7">SUBTOTAL(9,G167)</f>
        <v>115000000</v>
      </c>
      <c r="H166" s="348">
        <v>1</v>
      </c>
      <c r="I166" s="89">
        <f t="shared" si="7"/>
        <v>0</v>
      </c>
      <c r="J166" s="348">
        <v>0</v>
      </c>
      <c r="K166" s="81">
        <v>0</v>
      </c>
      <c r="L166" s="348">
        <v>0</v>
      </c>
      <c r="M166" s="81">
        <v>0</v>
      </c>
      <c r="N166" s="348">
        <v>0</v>
      </c>
      <c r="O166" s="81">
        <v>0</v>
      </c>
      <c r="P166" s="74"/>
      <c r="Q166" s="307"/>
      <c r="R166" s="72"/>
      <c r="S166" s="72"/>
      <c r="T166" s="90"/>
      <c r="U166" s="354"/>
      <c r="V166" s="354"/>
      <c r="W166" s="354"/>
      <c r="X166" s="354"/>
      <c r="Y166" s="354"/>
      <c r="Z166" s="354"/>
      <c r="AA166" s="354"/>
      <c r="AB166" s="354"/>
      <c r="AC166" s="354"/>
      <c r="AD166" s="354"/>
      <c r="AE166" s="354"/>
      <c r="AF166" s="354"/>
      <c r="AG166" s="354"/>
      <c r="AH166" s="354"/>
      <c r="AI166" s="354"/>
      <c r="AJ166" s="354"/>
      <c r="AK166" s="354"/>
      <c r="AL166" s="354"/>
      <c r="AM166" s="354"/>
      <c r="AN166" s="354"/>
      <c r="AO166" s="354"/>
      <c r="AP166" s="354"/>
      <c r="AQ166" s="354"/>
      <c r="AR166" s="354"/>
      <c r="AS166" s="354"/>
      <c r="AT166" s="354"/>
      <c r="AU166" s="354"/>
      <c r="AV166" s="354"/>
      <c r="AW166" s="354"/>
      <c r="AX166" s="354"/>
      <c r="AY166" s="354"/>
      <c r="AZ166" s="354"/>
      <c r="BA166" s="354"/>
      <c r="BB166" s="354"/>
      <c r="BC166" s="354"/>
      <c r="BD166" s="354"/>
      <c r="BE166" s="354"/>
      <c r="BF166" s="354"/>
      <c r="BG166" s="354"/>
      <c r="BH166" s="354"/>
      <c r="BI166" s="354"/>
      <c r="BJ166" s="354"/>
      <c r="BK166" s="354"/>
      <c r="BL166" s="354"/>
      <c r="BM166" s="354"/>
      <c r="BN166" s="354"/>
      <c r="BO166" s="354"/>
      <c r="BP166" s="354"/>
      <c r="BQ166" s="354"/>
      <c r="BR166" s="354"/>
      <c r="BS166" s="354"/>
      <c r="BT166" s="354"/>
      <c r="BU166" s="354"/>
      <c r="BV166" s="354"/>
      <c r="BW166" s="354"/>
      <c r="BX166" s="354"/>
      <c r="BY166" s="354"/>
      <c r="BZ166" s="354"/>
      <c r="CA166" s="354"/>
      <c r="CB166" s="354"/>
      <c r="CC166" s="354"/>
      <c r="CD166" s="354"/>
      <c r="CE166" s="354"/>
      <c r="CF166" s="354"/>
      <c r="CG166" s="354"/>
      <c r="CH166" s="354"/>
      <c r="CI166" s="354"/>
      <c r="CJ166" s="354"/>
      <c r="CK166" s="354"/>
      <c r="CL166" s="354"/>
      <c r="CM166" s="354"/>
      <c r="CN166" s="354"/>
      <c r="CO166" s="354"/>
      <c r="CP166" s="354"/>
      <c r="CQ166" s="354"/>
      <c r="CR166" s="354"/>
      <c r="CS166" s="354"/>
      <c r="CT166" s="354"/>
      <c r="CU166" s="354"/>
      <c r="CV166" s="354"/>
      <c r="CW166" s="354"/>
      <c r="CX166" s="354"/>
      <c r="CY166" s="354"/>
      <c r="CZ166" s="354"/>
      <c r="DA166" s="354"/>
      <c r="DB166" s="354"/>
      <c r="DC166" s="354"/>
      <c r="DD166" s="354"/>
      <c r="DE166" s="354"/>
      <c r="DF166" s="354"/>
      <c r="DG166" s="354"/>
      <c r="DH166" s="354"/>
      <c r="DI166" s="354"/>
      <c r="DJ166" s="354"/>
      <c r="DK166" s="354"/>
      <c r="DL166" s="354"/>
      <c r="DM166" s="354"/>
      <c r="DN166" s="354"/>
      <c r="DO166" s="354"/>
      <c r="DP166" s="354"/>
      <c r="DQ166" s="354"/>
      <c r="DR166" s="354"/>
      <c r="DS166" s="354"/>
      <c r="DT166" s="354"/>
      <c r="DU166" s="354"/>
      <c r="DV166" s="354"/>
      <c r="DW166" s="354"/>
      <c r="DX166" s="354"/>
      <c r="DY166" s="354"/>
      <c r="DZ166" s="354"/>
      <c r="EA166" s="354"/>
      <c r="EB166" s="354"/>
      <c r="EC166" s="354"/>
      <c r="ED166" s="354"/>
      <c r="EE166" s="354"/>
      <c r="EF166" s="354"/>
      <c r="EG166" s="354"/>
      <c r="EH166" s="354"/>
      <c r="EI166" s="354"/>
      <c r="EJ166" s="354"/>
      <c r="EK166" s="354"/>
      <c r="EL166" s="354"/>
      <c r="EM166" s="354"/>
      <c r="EN166" s="354"/>
      <c r="EO166" s="354"/>
      <c r="EP166" s="354"/>
      <c r="EQ166" s="354"/>
      <c r="ER166" s="354"/>
      <c r="ES166" s="354"/>
      <c r="ET166" s="354"/>
      <c r="EU166" s="354"/>
      <c r="EV166" s="354"/>
      <c r="EW166" s="354"/>
      <c r="EX166" s="354"/>
      <c r="EY166" s="354"/>
      <c r="EZ166" s="354"/>
      <c r="FA166" s="354"/>
      <c r="FB166" s="354"/>
      <c r="FC166" s="354"/>
      <c r="FD166" s="354"/>
      <c r="FE166" s="354"/>
      <c r="FF166" s="354"/>
      <c r="FG166" s="354"/>
      <c r="FH166" s="354"/>
      <c r="FI166" s="354"/>
      <c r="FJ166" s="354"/>
      <c r="FK166" s="354"/>
      <c r="FL166" s="354"/>
      <c r="FM166" s="354"/>
      <c r="FN166" s="354"/>
      <c r="FO166" s="354"/>
      <c r="FP166" s="354"/>
      <c r="FQ166" s="354"/>
      <c r="FR166" s="354"/>
      <c r="FS166" s="354"/>
      <c r="FT166" s="354"/>
      <c r="FU166" s="354"/>
      <c r="FV166" s="354"/>
      <c r="FW166" s="354"/>
      <c r="FX166" s="354"/>
      <c r="FY166" s="354"/>
      <c r="FZ166" s="354"/>
      <c r="GA166" s="354"/>
      <c r="GB166" s="354"/>
      <c r="GC166" s="354"/>
      <c r="GD166" s="354"/>
      <c r="GE166" s="354"/>
      <c r="GF166" s="354"/>
      <c r="GG166" s="354"/>
      <c r="GH166" s="354"/>
      <c r="GI166" s="354"/>
      <c r="GJ166" s="354"/>
      <c r="GK166" s="354"/>
      <c r="GL166" s="354"/>
      <c r="GM166" s="354"/>
      <c r="GN166" s="354"/>
      <c r="GO166" s="354"/>
      <c r="GP166" s="354"/>
      <c r="GQ166" s="354"/>
      <c r="GR166" s="354"/>
      <c r="GS166" s="354"/>
      <c r="GT166" s="354"/>
      <c r="GU166" s="354"/>
      <c r="GV166" s="354"/>
      <c r="GW166" s="354"/>
      <c r="GX166" s="354"/>
      <c r="GY166" s="354"/>
      <c r="GZ166" s="354"/>
      <c r="HA166" s="354"/>
      <c r="HB166" s="354"/>
      <c r="HC166" s="354"/>
      <c r="HD166" s="354"/>
      <c r="HE166" s="354"/>
      <c r="HF166" s="354"/>
      <c r="HG166" s="354"/>
      <c r="HH166" s="354"/>
      <c r="HI166" s="354"/>
      <c r="HJ166" s="354"/>
      <c r="HK166" s="354"/>
      <c r="HL166" s="354"/>
      <c r="HM166" s="354"/>
      <c r="HN166" s="354"/>
      <c r="HO166" s="354"/>
      <c r="HP166" s="354"/>
      <c r="HQ166" s="354"/>
      <c r="HR166" s="354"/>
      <c r="HS166" s="354"/>
      <c r="HT166" s="354"/>
      <c r="HU166" s="354"/>
      <c r="HV166" s="354"/>
      <c r="HW166" s="354"/>
      <c r="HX166" s="354"/>
      <c r="HY166" s="354"/>
      <c r="HZ166" s="354"/>
      <c r="IA166" s="354"/>
      <c r="IB166" s="354"/>
      <c r="IC166" s="354"/>
      <c r="ID166" s="354"/>
      <c r="IE166" s="354"/>
      <c r="IF166" s="354"/>
      <c r="IG166" s="354"/>
      <c r="IH166" s="354"/>
      <c r="II166" s="354"/>
      <c r="IJ166" s="354"/>
      <c r="IK166" s="354"/>
      <c r="IL166" s="354"/>
      <c r="IM166" s="354"/>
      <c r="IN166" s="354"/>
      <c r="IO166" s="354"/>
      <c r="IP166" s="354"/>
      <c r="IQ166" s="354"/>
      <c r="IR166" s="354"/>
      <c r="IS166" s="354"/>
      <c r="IT166" s="354"/>
    </row>
    <row r="167" spans="1:254" s="357" customFormat="1" ht="78">
      <c r="A167" s="98"/>
      <c r="B167" s="98"/>
      <c r="C167" s="244" t="s">
        <v>445</v>
      </c>
      <c r="D167" s="98" t="s">
        <v>446</v>
      </c>
      <c r="E167" s="99" t="s">
        <v>517</v>
      </c>
      <c r="F167" s="99" t="s">
        <v>517</v>
      </c>
      <c r="G167" s="100">
        <v>115000000</v>
      </c>
      <c r="H167" s="99" t="s">
        <v>517</v>
      </c>
      <c r="I167" s="100">
        <v>0</v>
      </c>
      <c r="J167" s="99" t="s">
        <v>517</v>
      </c>
      <c r="K167" s="241"/>
      <c r="L167" s="99" t="s">
        <v>517</v>
      </c>
      <c r="M167" s="241">
        <v>0</v>
      </c>
      <c r="N167" s="99" t="s">
        <v>517</v>
      </c>
      <c r="O167" s="241"/>
      <c r="P167" s="99"/>
      <c r="Q167" s="304"/>
      <c r="R167" s="98"/>
      <c r="S167" s="98"/>
      <c r="T167" s="242"/>
      <c r="U167" s="356"/>
      <c r="V167" s="356"/>
      <c r="W167" s="356"/>
      <c r="X167" s="356"/>
      <c r="Y167" s="356"/>
      <c r="Z167" s="356"/>
      <c r="AA167" s="356"/>
      <c r="AB167" s="356"/>
      <c r="AC167" s="356"/>
      <c r="AD167" s="356"/>
      <c r="AE167" s="356"/>
      <c r="AF167" s="356"/>
      <c r="AG167" s="356"/>
      <c r="AH167" s="356"/>
      <c r="AI167" s="356"/>
      <c r="AJ167" s="356"/>
      <c r="AK167" s="356"/>
      <c r="AL167" s="356"/>
      <c r="AM167" s="356"/>
      <c r="AN167" s="356"/>
      <c r="AO167" s="356"/>
      <c r="AP167" s="356"/>
      <c r="AQ167" s="356"/>
      <c r="AR167" s="356"/>
      <c r="AS167" s="356"/>
      <c r="AT167" s="356"/>
      <c r="AU167" s="356"/>
      <c r="AV167" s="356"/>
      <c r="AW167" s="356"/>
      <c r="AX167" s="356"/>
      <c r="AY167" s="356"/>
      <c r="AZ167" s="356"/>
      <c r="BA167" s="356"/>
      <c r="BB167" s="356"/>
      <c r="BC167" s="356"/>
      <c r="BD167" s="356"/>
      <c r="BE167" s="356"/>
      <c r="BF167" s="356"/>
      <c r="BG167" s="356"/>
      <c r="BH167" s="356"/>
      <c r="BI167" s="356"/>
      <c r="BJ167" s="356"/>
      <c r="BK167" s="356"/>
      <c r="BL167" s="356"/>
      <c r="BM167" s="356"/>
      <c r="BN167" s="356"/>
      <c r="BO167" s="356"/>
      <c r="BP167" s="356"/>
      <c r="BQ167" s="356"/>
      <c r="BR167" s="356"/>
      <c r="BS167" s="356"/>
      <c r="BT167" s="356"/>
      <c r="BU167" s="356"/>
      <c r="BV167" s="356"/>
      <c r="BW167" s="356"/>
      <c r="BX167" s="356"/>
      <c r="BY167" s="356"/>
      <c r="BZ167" s="356"/>
      <c r="CA167" s="356"/>
      <c r="CB167" s="356"/>
      <c r="CC167" s="356"/>
      <c r="CD167" s="356"/>
      <c r="CE167" s="356"/>
      <c r="CF167" s="356"/>
      <c r="CG167" s="356"/>
      <c r="CH167" s="356"/>
      <c r="CI167" s="356"/>
      <c r="CJ167" s="356"/>
      <c r="CK167" s="356"/>
      <c r="CL167" s="356"/>
      <c r="CM167" s="356"/>
      <c r="CN167" s="356"/>
      <c r="CO167" s="356"/>
      <c r="CP167" s="356"/>
      <c r="CQ167" s="356"/>
      <c r="CR167" s="356"/>
      <c r="CS167" s="356"/>
      <c r="CT167" s="356"/>
      <c r="CU167" s="356"/>
      <c r="CV167" s="356"/>
      <c r="CW167" s="356"/>
      <c r="CX167" s="356"/>
      <c r="CY167" s="356"/>
      <c r="CZ167" s="356"/>
      <c r="DA167" s="356"/>
      <c r="DB167" s="356"/>
      <c r="DC167" s="356"/>
      <c r="DD167" s="356"/>
      <c r="DE167" s="356"/>
      <c r="DF167" s="356"/>
      <c r="DG167" s="356"/>
      <c r="DH167" s="356"/>
      <c r="DI167" s="356"/>
      <c r="DJ167" s="356"/>
      <c r="DK167" s="356"/>
      <c r="DL167" s="356"/>
      <c r="DM167" s="356"/>
      <c r="DN167" s="356"/>
      <c r="DO167" s="356"/>
      <c r="DP167" s="356"/>
      <c r="DQ167" s="356"/>
      <c r="DR167" s="356"/>
      <c r="DS167" s="356"/>
      <c r="DT167" s="356"/>
      <c r="DU167" s="356"/>
      <c r="DV167" s="356"/>
      <c r="DW167" s="356"/>
      <c r="DX167" s="356"/>
      <c r="DY167" s="356"/>
      <c r="DZ167" s="356"/>
      <c r="EA167" s="356"/>
      <c r="EB167" s="356"/>
      <c r="EC167" s="356"/>
      <c r="ED167" s="356"/>
      <c r="EE167" s="356"/>
      <c r="EF167" s="356"/>
      <c r="EG167" s="356"/>
      <c r="EH167" s="356"/>
      <c r="EI167" s="356"/>
      <c r="EJ167" s="356"/>
      <c r="EK167" s="356"/>
      <c r="EL167" s="356"/>
      <c r="EM167" s="356"/>
      <c r="EN167" s="356"/>
      <c r="EO167" s="356"/>
      <c r="EP167" s="356"/>
      <c r="EQ167" s="356"/>
      <c r="ER167" s="356"/>
      <c r="ES167" s="356"/>
      <c r="ET167" s="356"/>
      <c r="EU167" s="356"/>
      <c r="EV167" s="356"/>
      <c r="EW167" s="356"/>
      <c r="EX167" s="356"/>
      <c r="EY167" s="356"/>
      <c r="EZ167" s="356"/>
      <c r="FA167" s="356"/>
      <c r="FB167" s="356"/>
      <c r="FC167" s="356"/>
      <c r="FD167" s="356"/>
      <c r="FE167" s="356"/>
      <c r="FF167" s="356"/>
      <c r="FG167" s="356"/>
      <c r="FH167" s="356"/>
      <c r="FI167" s="356"/>
      <c r="FJ167" s="356"/>
      <c r="FK167" s="356"/>
      <c r="FL167" s="356"/>
      <c r="FM167" s="356"/>
      <c r="FN167" s="356"/>
      <c r="FO167" s="356"/>
      <c r="FP167" s="356"/>
      <c r="FQ167" s="356"/>
      <c r="FR167" s="356"/>
      <c r="FS167" s="356"/>
      <c r="FT167" s="356"/>
      <c r="FU167" s="356"/>
      <c r="FV167" s="356"/>
      <c r="FW167" s="356"/>
      <c r="FX167" s="356"/>
      <c r="FY167" s="356"/>
      <c r="FZ167" s="356"/>
      <c r="GA167" s="356"/>
      <c r="GB167" s="356"/>
      <c r="GC167" s="356"/>
      <c r="GD167" s="356"/>
      <c r="GE167" s="356"/>
      <c r="GF167" s="356"/>
      <c r="GG167" s="356"/>
      <c r="GH167" s="356"/>
      <c r="GI167" s="356"/>
      <c r="GJ167" s="356"/>
      <c r="GK167" s="356"/>
      <c r="GL167" s="356"/>
      <c r="GM167" s="356"/>
      <c r="GN167" s="356"/>
      <c r="GO167" s="356"/>
      <c r="GP167" s="356"/>
      <c r="GQ167" s="356"/>
      <c r="GR167" s="356"/>
      <c r="GS167" s="356"/>
      <c r="GT167" s="356"/>
      <c r="GU167" s="356"/>
      <c r="GV167" s="356"/>
      <c r="GW167" s="356"/>
      <c r="GX167" s="356"/>
      <c r="GY167" s="356"/>
      <c r="GZ167" s="356"/>
      <c r="HA167" s="356"/>
      <c r="HB167" s="356"/>
      <c r="HC167" s="356"/>
      <c r="HD167" s="356"/>
      <c r="HE167" s="356"/>
      <c r="HF167" s="356"/>
      <c r="HG167" s="356"/>
      <c r="HH167" s="356"/>
      <c r="HI167" s="356"/>
      <c r="HJ167" s="356"/>
      <c r="HK167" s="356"/>
      <c r="HL167" s="356"/>
      <c r="HM167" s="356"/>
      <c r="HN167" s="356"/>
      <c r="HO167" s="356"/>
      <c r="HP167" s="356"/>
      <c r="HQ167" s="356"/>
      <c r="HR167" s="356"/>
      <c r="HS167" s="356"/>
      <c r="HT167" s="356"/>
      <c r="HU167" s="356"/>
      <c r="HV167" s="356"/>
      <c r="HW167" s="356"/>
      <c r="HX167" s="356"/>
      <c r="HY167" s="356"/>
      <c r="HZ167" s="356"/>
      <c r="IA167" s="356"/>
      <c r="IB167" s="356"/>
      <c r="IC167" s="356"/>
      <c r="ID167" s="356"/>
      <c r="IE167" s="356"/>
      <c r="IF167" s="356"/>
      <c r="IG167" s="356"/>
      <c r="IH167" s="356"/>
      <c r="II167" s="356"/>
      <c r="IJ167" s="356"/>
      <c r="IK167" s="356"/>
      <c r="IL167" s="356"/>
      <c r="IM167" s="356"/>
      <c r="IN167" s="356"/>
      <c r="IO167" s="356"/>
      <c r="IP167" s="356"/>
      <c r="IQ167" s="356"/>
      <c r="IR167" s="356"/>
      <c r="IS167" s="356"/>
      <c r="IT167" s="356"/>
    </row>
    <row r="168" spans="1:254" s="264" customFormat="1" ht="15.6">
      <c r="A168" s="72"/>
      <c r="B168" s="72"/>
      <c r="C168" s="73"/>
      <c r="D168" s="73"/>
      <c r="E168" s="74"/>
      <c r="F168" s="74"/>
      <c r="G168" s="76"/>
      <c r="H168" s="74"/>
      <c r="I168" s="76"/>
      <c r="J168" s="74"/>
      <c r="K168" s="76"/>
      <c r="L168" s="74"/>
      <c r="M168" s="76"/>
      <c r="N168" s="74"/>
      <c r="O168" s="76"/>
      <c r="P168" s="74"/>
      <c r="Q168" s="307"/>
      <c r="R168" s="72"/>
      <c r="S168" s="72"/>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c r="BW168" s="90"/>
      <c r="BX168" s="90"/>
      <c r="BY168" s="90"/>
      <c r="BZ168" s="90"/>
      <c r="CA168" s="90"/>
      <c r="CB168" s="90"/>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row>
    <row r="169" spans="1:254" s="264" customFormat="1" ht="36.6" customHeight="1">
      <c r="A169" s="358" t="s">
        <v>338</v>
      </c>
      <c r="B169" s="359"/>
      <c r="C169" s="359"/>
      <c r="D169" s="359"/>
      <c r="E169" s="359"/>
      <c r="F169" s="360"/>
      <c r="G169" s="361">
        <f>G8</f>
        <v>46202533750</v>
      </c>
      <c r="H169" s="362"/>
      <c r="I169" s="361">
        <f>I8</f>
        <v>47839984836</v>
      </c>
      <c r="J169" s="362"/>
      <c r="K169" s="363">
        <f>K8</f>
        <v>49831621440</v>
      </c>
      <c r="L169" s="362"/>
      <c r="M169" s="363">
        <f>M8</f>
        <v>48487694581</v>
      </c>
      <c r="N169" s="362"/>
      <c r="O169" s="363">
        <f>O8</f>
        <v>57213899621</v>
      </c>
      <c r="P169" s="362"/>
      <c r="Q169" s="308">
        <f>G169+I169+K169+M169+O169</f>
        <v>249575734228</v>
      </c>
      <c r="R169" s="364"/>
      <c r="S169" s="364"/>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row>
    <row r="170" spans="1:254" s="261" customFormat="1" ht="15.6">
      <c r="A170" s="262"/>
      <c r="B170" s="262"/>
      <c r="C170" s="260"/>
      <c r="D170" s="260"/>
      <c r="E170" s="260"/>
      <c r="F170" s="260"/>
      <c r="G170" s="365"/>
      <c r="H170" s="260"/>
      <c r="I170" s="365"/>
      <c r="J170" s="366"/>
      <c r="K170" s="367"/>
      <c r="L170" s="366"/>
      <c r="M170" s="367"/>
      <c r="N170" s="366"/>
      <c r="O170" s="367"/>
      <c r="P170" s="366"/>
      <c r="Q170" s="368"/>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260"/>
      <c r="AY170" s="260"/>
      <c r="AZ170" s="260"/>
      <c r="BA170" s="260"/>
      <c r="BB170" s="260"/>
      <c r="BC170" s="260"/>
      <c r="BD170" s="260"/>
      <c r="BE170" s="260"/>
      <c r="BF170" s="260"/>
      <c r="BG170" s="260"/>
      <c r="BH170" s="260"/>
      <c r="BI170" s="260"/>
      <c r="BJ170" s="260"/>
      <c r="BK170" s="260"/>
      <c r="BL170" s="260"/>
      <c r="BM170" s="260"/>
      <c r="BN170" s="260"/>
      <c r="BO170" s="260"/>
      <c r="BP170" s="260"/>
      <c r="BQ170" s="260"/>
      <c r="BR170" s="260"/>
      <c r="BS170" s="260"/>
      <c r="BT170" s="260"/>
      <c r="BU170" s="260"/>
      <c r="BV170" s="260"/>
      <c r="BW170" s="260"/>
      <c r="BX170" s="260"/>
      <c r="BY170" s="260"/>
      <c r="BZ170" s="260"/>
      <c r="CA170" s="260"/>
      <c r="CB170" s="260"/>
      <c r="CC170" s="260"/>
      <c r="CD170" s="260"/>
      <c r="CE170" s="260"/>
      <c r="CF170" s="260"/>
      <c r="CG170" s="260"/>
      <c r="CH170" s="260"/>
      <c r="CI170" s="260"/>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0"/>
      <c r="DF170" s="260"/>
      <c r="DG170" s="260"/>
      <c r="DH170" s="260"/>
      <c r="DI170" s="260"/>
      <c r="DJ170" s="260"/>
      <c r="DK170" s="260"/>
      <c r="DL170" s="260"/>
      <c r="DM170" s="260"/>
      <c r="DN170" s="260"/>
      <c r="DO170" s="260"/>
      <c r="DP170" s="260"/>
      <c r="DQ170" s="260"/>
      <c r="DR170" s="260"/>
      <c r="DS170" s="260"/>
      <c r="DT170" s="260"/>
      <c r="DU170" s="260"/>
      <c r="DV170" s="260"/>
      <c r="DW170" s="260"/>
      <c r="DX170" s="260"/>
      <c r="DY170" s="260"/>
      <c r="DZ170" s="260"/>
      <c r="EA170" s="260"/>
      <c r="EB170" s="260"/>
      <c r="EC170" s="260"/>
      <c r="ED170" s="260"/>
      <c r="EE170" s="260"/>
      <c r="EF170" s="260"/>
      <c r="EG170" s="260"/>
      <c r="EH170" s="260"/>
      <c r="EI170" s="260"/>
      <c r="EJ170" s="260"/>
      <c r="EK170" s="260"/>
      <c r="EL170" s="260"/>
      <c r="EM170" s="260"/>
      <c r="EN170" s="260"/>
      <c r="EO170" s="260"/>
      <c r="EP170" s="260"/>
      <c r="EQ170" s="260"/>
      <c r="ER170" s="260"/>
      <c r="ES170" s="260"/>
      <c r="ET170" s="260"/>
      <c r="EU170" s="260"/>
      <c r="EV170" s="260"/>
      <c r="EW170" s="260"/>
      <c r="EX170" s="260"/>
      <c r="EY170" s="260"/>
      <c r="EZ170" s="260"/>
      <c r="FA170" s="260"/>
      <c r="FB170" s="260"/>
      <c r="FC170" s="260"/>
      <c r="FD170" s="260"/>
      <c r="FE170" s="260"/>
      <c r="FF170" s="260"/>
      <c r="FG170" s="260"/>
      <c r="FH170" s="260"/>
      <c r="FI170" s="260"/>
      <c r="FJ170" s="260"/>
      <c r="FK170" s="260"/>
      <c r="FL170" s="260"/>
      <c r="FM170" s="260"/>
      <c r="FN170" s="260"/>
      <c r="FO170" s="260"/>
      <c r="FP170" s="260"/>
      <c r="FQ170" s="260"/>
      <c r="FR170" s="260"/>
      <c r="FS170" s="260"/>
      <c r="FT170" s="260"/>
      <c r="FU170" s="260"/>
      <c r="FV170" s="260"/>
      <c r="FW170" s="260"/>
      <c r="FX170" s="260"/>
      <c r="FY170" s="260"/>
      <c r="FZ170" s="260"/>
      <c r="GA170" s="260"/>
      <c r="GB170" s="260"/>
      <c r="GC170" s="260"/>
      <c r="GD170" s="260"/>
      <c r="GE170" s="260"/>
      <c r="GF170" s="260"/>
      <c r="GG170" s="260"/>
      <c r="GH170" s="260"/>
      <c r="GI170" s="260"/>
      <c r="GJ170" s="260"/>
      <c r="GK170" s="260"/>
      <c r="GL170" s="260"/>
      <c r="GM170" s="260"/>
      <c r="GN170" s="260"/>
      <c r="GO170" s="260"/>
      <c r="GP170" s="260"/>
      <c r="GQ170" s="260"/>
      <c r="GR170" s="260"/>
      <c r="GS170" s="260"/>
      <c r="GT170" s="260"/>
      <c r="GU170" s="260"/>
      <c r="GV170" s="260"/>
      <c r="GW170" s="260"/>
      <c r="GX170" s="260"/>
      <c r="GY170" s="260"/>
      <c r="GZ170" s="260"/>
      <c r="HA170" s="260"/>
      <c r="HB170" s="260"/>
      <c r="HC170" s="260"/>
      <c r="HD170" s="260"/>
      <c r="HE170" s="260"/>
      <c r="HF170" s="260"/>
      <c r="HG170" s="260"/>
      <c r="HH170" s="260"/>
      <c r="HI170" s="260"/>
      <c r="HJ170" s="260"/>
      <c r="HK170" s="260"/>
      <c r="HL170" s="260"/>
      <c r="HM170" s="260"/>
      <c r="HN170" s="260"/>
      <c r="HO170" s="260"/>
      <c r="HP170" s="260"/>
      <c r="HQ170" s="260"/>
      <c r="HR170" s="260"/>
      <c r="HS170" s="260"/>
      <c r="HT170" s="260"/>
      <c r="HU170" s="260"/>
      <c r="HV170" s="260"/>
      <c r="HW170" s="260"/>
      <c r="HX170" s="260"/>
      <c r="HY170" s="260"/>
      <c r="HZ170" s="260"/>
      <c r="IA170" s="260"/>
      <c r="IB170" s="260"/>
      <c r="IC170" s="260"/>
      <c r="ID170" s="260"/>
      <c r="IE170" s="260"/>
      <c r="IF170" s="260"/>
      <c r="IG170" s="260"/>
      <c r="IH170" s="260"/>
      <c r="II170" s="260"/>
      <c r="IJ170" s="260"/>
      <c r="IK170" s="260"/>
      <c r="IL170" s="260"/>
      <c r="IM170" s="260"/>
      <c r="IN170" s="260"/>
      <c r="IO170" s="260"/>
      <c r="IP170" s="260"/>
      <c r="IQ170" s="260"/>
      <c r="IR170" s="260"/>
      <c r="IS170" s="260"/>
      <c r="IT170" s="260"/>
    </row>
    <row r="171" spans="1:254" s="264" customFormat="1" ht="15.6">
      <c r="A171" s="369"/>
      <c r="B171" s="369"/>
      <c r="C171" s="90"/>
      <c r="D171" s="90"/>
      <c r="E171" s="90"/>
      <c r="F171" s="90"/>
      <c r="G171" s="370"/>
      <c r="H171" s="90"/>
      <c r="I171" s="370"/>
      <c r="J171" s="371"/>
      <c r="K171" s="372"/>
      <c r="L171" s="371"/>
      <c r="M171" s="372"/>
      <c r="N171" s="371" t="s">
        <v>569</v>
      </c>
      <c r="O171" s="372"/>
      <c r="P171" s="371"/>
      <c r="Q171" s="373"/>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row>
    <row r="172" spans="1:254" s="264" customFormat="1" ht="15.6">
      <c r="A172" s="369"/>
      <c r="B172" s="369"/>
      <c r="C172" s="75"/>
      <c r="D172" s="90"/>
      <c r="E172" s="90"/>
      <c r="F172" s="90"/>
      <c r="G172" s="370"/>
      <c r="H172" s="90"/>
      <c r="I172" s="370"/>
      <c r="J172" s="371"/>
      <c r="K172" s="372"/>
      <c r="L172" s="371"/>
      <c r="M172" s="372"/>
      <c r="N172" s="371" t="s">
        <v>570</v>
      </c>
      <c r="O172" s="372"/>
      <c r="P172" s="371"/>
      <c r="Q172" s="373"/>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row>
    <row r="173" spans="1:254" s="264" customFormat="1" ht="15.6">
      <c r="A173" s="369"/>
      <c r="B173" s="369"/>
      <c r="C173" s="90"/>
      <c r="D173" s="90"/>
      <c r="E173" s="90"/>
      <c r="F173" s="90"/>
      <c r="G173" s="370"/>
      <c r="H173" s="90"/>
      <c r="I173" s="370"/>
      <c r="J173" s="371"/>
      <c r="K173" s="372"/>
      <c r="L173" s="371"/>
      <c r="M173" s="372"/>
      <c r="N173" s="371"/>
      <c r="O173" s="372"/>
      <c r="P173" s="371"/>
      <c r="Q173" s="371"/>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row>
    <row r="174" spans="1:254" s="355" customFormat="1" ht="15.6">
      <c r="A174" s="369"/>
      <c r="B174" s="369"/>
      <c r="C174" s="90"/>
      <c r="D174" s="90"/>
      <c r="E174" s="90"/>
      <c r="F174" s="90"/>
      <c r="G174" s="370"/>
      <c r="H174" s="90"/>
      <c r="I174" s="370"/>
      <c r="J174" s="371"/>
      <c r="K174" s="372"/>
      <c r="L174" s="371"/>
      <c r="M174" s="372"/>
      <c r="N174" s="371"/>
      <c r="O174" s="372"/>
      <c r="P174" s="371"/>
      <c r="Q174" s="371"/>
      <c r="R174" s="90"/>
      <c r="S174" s="90"/>
      <c r="T174" s="90"/>
      <c r="U174" s="354"/>
      <c r="V174" s="354"/>
      <c r="W174" s="354"/>
      <c r="X174" s="354"/>
      <c r="Y174" s="354"/>
      <c r="Z174" s="354"/>
      <c r="AA174" s="354"/>
      <c r="AB174" s="354"/>
      <c r="AC174" s="354"/>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4"/>
      <c r="AY174" s="354"/>
      <c r="AZ174" s="354"/>
      <c r="BA174" s="354"/>
      <c r="BB174" s="354"/>
      <c r="BC174" s="354"/>
      <c r="BD174" s="354"/>
      <c r="BE174" s="354"/>
      <c r="BF174" s="354"/>
      <c r="BG174" s="354"/>
      <c r="BH174" s="354"/>
      <c r="BI174" s="354"/>
      <c r="BJ174" s="354"/>
      <c r="BK174" s="354"/>
      <c r="BL174" s="354"/>
      <c r="BM174" s="354"/>
      <c r="BN174" s="354"/>
      <c r="BO174" s="354"/>
      <c r="BP174" s="354"/>
      <c r="BQ174" s="354"/>
      <c r="BR174" s="354"/>
      <c r="BS174" s="354"/>
      <c r="BT174" s="354"/>
      <c r="BU174" s="354"/>
      <c r="BV174" s="354"/>
      <c r="BW174" s="354"/>
      <c r="BX174" s="354"/>
      <c r="BY174" s="354"/>
      <c r="BZ174" s="354"/>
      <c r="CA174" s="354"/>
      <c r="CB174" s="354"/>
      <c r="CC174" s="354"/>
      <c r="CD174" s="354"/>
      <c r="CE174" s="354"/>
      <c r="CF174" s="354"/>
      <c r="CG174" s="354"/>
      <c r="CH174" s="354"/>
      <c r="CI174" s="354"/>
      <c r="CJ174" s="354"/>
      <c r="CK174" s="354"/>
      <c r="CL174" s="354"/>
      <c r="CM174" s="354"/>
      <c r="CN174" s="354"/>
      <c r="CO174" s="354"/>
      <c r="CP174" s="354"/>
      <c r="CQ174" s="354"/>
      <c r="CR174" s="354"/>
      <c r="CS174" s="354"/>
      <c r="CT174" s="354"/>
      <c r="CU174" s="354"/>
      <c r="CV174" s="354"/>
      <c r="CW174" s="354"/>
      <c r="CX174" s="354"/>
      <c r="CY174" s="354"/>
      <c r="CZ174" s="354"/>
      <c r="DA174" s="354"/>
      <c r="DB174" s="354"/>
      <c r="DC174" s="354"/>
      <c r="DD174" s="354"/>
      <c r="DE174" s="354"/>
      <c r="DF174" s="354"/>
      <c r="DG174" s="354"/>
      <c r="DH174" s="354"/>
      <c r="DI174" s="354"/>
      <c r="DJ174" s="354"/>
      <c r="DK174" s="354"/>
      <c r="DL174" s="354"/>
      <c r="DM174" s="354"/>
      <c r="DN174" s="354"/>
      <c r="DO174" s="354"/>
      <c r="DP174" s="354"/>
      <c r="DQ174" s="354"/>
      <c r="DR174" s="354"/>
      <c r="DS174" s="354"/>
      <c r="DT174" s="354"/>
      <c r="DU174" s="354"/>
      <c r="DV174" s="354"/>
      <c r="DW174" s="354"/>
      <c r="DX174" s="354"/>
      <c r="DY174" s="354"/>
      <c r="DZ174" s="354"/>
      <c r="EA174" s="354"/>
      <c r="EB174" s="354"/>
      <c r="EC174" s="354"/>
      <c r="ED174" s="354"/>
      <c r="EE174" s="354"/>
      <c r="EF174" s="354"/>
      <c r="EG174" s="354"/>
      <c r="EH174" s="354"/>
      <c r="EI174" s="354"/>
      <c r="EJ174" s="354"/>
      <c r="EK174" s="354"/>
      <c r="EL174" s="354"/>
      <c r="EM174" s="354"/>
      <c r="EN174" s="354"/>
      <c r="EO174" s="354"/>
      <c r="EP174" s="354"/>
      <c r="EQ174" s="354"/>
      <c r="ER174" s="354"/>
      <c r="ES174" s="354"/>
      <c r="ET174" s="354"/>
      <c r="EU174" s="354"/>
      <c r="EV174" s="354"/>
      <c r="EW174" s="354"/>
      <c r="EX174" s="354"/>
      <c r="EY174" s="354"/>
      <c r="EZ174" s="354"/>
      <c r="FA174" s="354"/>
      <c r="FB174" s="354"/>
      <c r="FC174" s="354"/>
      <c r="FD174" s="354"/>
      <c r="FE174" s="354"/>
      <c r="FF174" s="354"/>
      <c r="FG174" s="354"/>
      <c r="FH174" s="354"/>
      <c r="FI174" s="354"/>
      <c r="FJ174" s="354"/>
      <c r="FK174" s="354"/>
      <c r="FL174" s="354"/>
      <c r="FM174" s="354"/>
      <c r="FN174" s="354"/>
      <c r="FO174" s="354"/>
      <c r="FP174" s="354"/>
      <c r="FQ174" s="354"/>
      <c r="FR174" s="354"/>
      <c r="FS174" s="354"/>
      <c r="FT174" s="354"/>
      <c r="FU174" s="354"/>
      <c r="FV174" s="354"/>
      <c r="FW174" s="354"/>
      <c r="FX174" s="354"/>
      <c r="FY174" s="354"/>
      <c r="FZ174" s="354"/>
      <c r="GA174" s="354"/>
      <c r="GB174" s="354"/>
      <c r="GC174" s="354"/>
      <c r="GD174" s="354"/>
      <c r="GE174" s="354"/>
      <c r="GF174" s="354"/>
      <c r="GG174" s="354"/>
      <c r="GH174" s="354"/>
      <c r="GI174" s="354"/>
      <c r="GJ174" s="354"/>
      <c r="GK174" s="354"/>
      <c r="GL174" s="354"/>
      <c r="GM174" s="354"/>
      <c r="GN174" s="354"/>
      <c r="GO174" s="354"/>
      <c r="GP174" s="354"/>
      <c r="GQ174" s="354"/>
      <c r="GR174" s="354"/>
      <c r="GS174" s="354"/>
      <c r="GT174" s="354"/>
      <c r="GU174" s="354"/>
      <c r="GV174" s="354"/>
      <c r="GW174" s="354"/>
      <c r="GX174" s="354"/>
      <c r="GY174" s="354"/>
      <c r="GZ174" s="354"/>
      <c r="HA174" s="354"/>
      <c r="HB174" s="354"/>
      <c r="HC174" s="354"/>
      <c r="HD174" s="354"/>
      <c r="HE174" s="354"/>
      <c r="HF174" s="354"/>
      <c r="HG174" s="354"/>
      <c r="HH174" s="354"/>
      <c r="HI174" s="354"/>
      <c r="HJ174" s="354"/>
      <c r="HK174" s="354"/>
      <c r="HL174" s="354"/>
      <c r="HM174" s="354"/>
      <c r="HN174" s="354"/>
      <c r="HO174" s="354"/>
      <c r="HP174" s="354"/>
      <c r="HQ174" s="354"/>
      <c r="HR174" s="354"/>
      <c r="HS174" s="354"/>
      <c r="HT174" s="354"/>
      <c r="HU174" s="354"/>
      <c r="HV174" s="354"/>
      <c r="HW174" s="354"/>
      <c r="HX174" s="354"/>
      <c r="HY174" s="354"/>
      <c r="HZ174" s="354"/>
      <c r="IA174" s="354"/>
      <c r="IB174" s="354"/>
      <c r="IC174" s="354"/>
      <c r="ID174" s="354"/>
      <c r="IE174" s="354"/>
      <c r="IF174" s="354"/>
      <c r="IG174" s="354"/>
      <c r="IH174" s="354"/>
      <c r="II174" s="354"/>
      <c r="IJ174" s="354"/>
      <c r="IK174" s="354"/>
      <c r="IL174" s="354"/>
      <c r="IM174" s="354"/>
      <c r="IN174" s="354"/>
      <c r="IO174" s="354"/>
      <c r="IP174" s="354"/>
      <c r="IQ174" s="354"/>
      <c r="IR174" s="354"/>
      <c r="IS174" s="354"/>
      <c r="IT174" s="354"/>
    </row>
    <row r="175" spans="1:254" s="355" customFormat="1" ht="15.6">
      <c r="A175" s="369"/>
      <c r="B175" s="369"/>
      <c r="C175" s="90"/>
      <c r="D175" s="90"/>
      <c r="E175" s="90"/>
      <c r="F175" s="90"/>
      <c r="G175" s="370"/>
      <c r="H175" s="90"/>
      <c r="I175" s="370"/>
      <c r="J175" s="371"/>
      <c r="K175" s="372"/>
      <c r="L175" s="371"/>
      <c r="M175" s="372"/>
      <c r="N175" s="371"/>
      <c r="O175" s="372"/>
      <c r="P175" s="371"/>
      <c r="Q175" s="371"/>
      <c r="R175" s="90"/>
      <c r="S175" s="90"/>
      <c r="T175" s="90"/>
      <c r="U175" s="354"/>
      <c r="V175" s="354"/>
      <c r="W175" s="354"/>
      <c r="X175" s="354"/>
      <c r="Y175" s="354"/>
      <c r="Z175" s="354"/>
      <c r="AA175" s="354"/>
      <c r="AB175" s="354"/>
      <c r="AC175" s="354"/>
      <c r="AD175" s="354"/>
      <c r="AE175" s="354"/>
      <c r="AF175" s="354"/>
      <c r="AG175" s="354"/>
      <c r="AH175" s="354"/>
      <c r="AI175" s="354"/>
      <c r="AJ175" s="354"/>
      <c r="AK175" s="354"/>
      <c r="AL175" s="354"/>
      <c r="AM175" s="354"/>
      <c r="AN175" s="354"/>
      <c r="AO175" s="354"/>
      <c r="AP175" s="354"/>
      <c r="AQ175" s="354"/>
      <c r="AR175" s="354"/>
      <c r="AS175" s="354"/>
      <c r="AT175" s="354"/>
      <c r="AU175" s="354"/>
      <c r="AV175" s="354"/>
      <c r="AW175" s="354"/>
      <c r="AX175" s="354"/>
      <c r="AY175" s="354"/>
      <c r="AZ175" s="354"/>
      <c r="BA175" s="354"/>
      <c r="BB175" s="354"/>
      <c r="BC175" s="354"/>
      <c r="BD175" s="354"/>
      <c r="BE175" s="354"/>
      <c r="BF175" s="354"/>
      <c r="BG175" s="354"/>
      <c r="BH175" s="354"/>
      <c r="BI175" s="354"/>
      <c r="BJ175" s="354"/>
      <c r="BK175" s="354"/>
      <c r="BL175" s="354"/>
      <c r="BM175" s="354"/>
      <c r="BN175" s="354"/>
      <c r="BO175" s="354"/>
      <c r="BP175" s="354"/>
      <c r="BQ175" s="354"/>
      <c r="BR175" s="354"/>
      <c r="BS175" s="354"/>
      <c r="BT175" s="354"/>
      <c r="BU175" s="354"/>
      <c r="BV175" s="354"/>
      <c r="BW175" s="354"/>
      <c r="BX175" s="354"/>
      <c r="BY175" s="354"/>
      <c r="BZ175" s="354"/>
      <c r="CA175" s="354"/>
      <c r="CB175" s="354"/>
      <c r="CC175" s="354"/>
      <c r="CD175" s="354"/>
      <c r="CE175" s="354"/>
      <c r="CF175" s="354"/>
      <c r="CG175" s="354"/>
      <c r="CH175" s="354"/>
      <c r="CI175" s="354"/>
      <c r="CJ175" s="354"/>
      <c r="CK175" s="354"/>
      <c r="CL175" s="354"/>
      <c r="CM175" s="354"/>
      <c r="CN175" s="354"/>
      <c r="CO175" s="354"/>
      <c r="CP175" s="354"/>
      <c r="CQ175" s="354"/>
      <c r="CR175" s="354"/>
      <c r="CS175" s="354"/>
      <c r="CT175" s="354"/>
      <c r="CU175" s="354"/>
      <c r="CV175" s="354"/>
      <c r="CW175" s="354"/>
      <c r="CX175" s="354"/>
      <c r="CY175" s="354"/>
      <c r="CZ175" s="354"/>
      <c r="DA175" s="354"/>
      <c r="DB175" s="354"/>
      <c r="DC175" s="354"/>
      <c r="DD175" s="354"/>
      <c r="DE175" s="354"/>
      <c r="DF175" s="354"/>
      <c r="DG175" s="354"/>
      <c r="DH175" s="354"/>
      <c r="DI175" s="354"/>
      <c r="DJ175" s="354"/>
      <c r="DK175" s="354"/>
      <c r="DL175" s="354"/>
      <c r="DM175" s="354"/>
      <c r="DN175" s="354"/>
      <c r="DO175" s="354"/>
      <c r="DP175" s="354"/>
      <c r="DQ175" s="354"/>
      <c r="DR175" s="354"/>
      <c r="DS175" s="354"/>
      <c r="DT175" s="354"/>
      <c r="DU175" s="354"/>
      <c r="DV175" s="354"/>
      <c r="DW175" s="354"/>
      <c r="DX175" s="354"/>
      <c r="DY175" s="354"/>
      <c r="DZ175" s="354"/>
      <c r="EA175" s="354"/>
      <c r="EB175" s="354"/>
      <c r="EC175" s="354"/>
      <c r="ED175" s="354"/>
      <c r="EE175" s="354"/>
      <c r="EF175" s="354"/>
      <c r="EG175" s="354"/>
      <c r="EH175" s="354"/>
      <c r="EI175" s="354"/>
      <c r="EJ175" s="354"/>
      <c r="EK175" s="354"/>
      <c r="EL175" s="354"/>
      <c r="EM175" s="354"/>
      <c r="EN175" s="354"/>
      <c r="EO175" s="354"/>
      <c r="EP175" s="354"/>
      <c r="EQ175" s="354"/>
      <c r="ER175" s="354"/>
      <c r="ES175" s="354"/>
      <c r="ET175" s="354"/>
      <c r="EU175" s="354"/>
      <c r="EV175" s="354"/>
      <c r="EW175" s="354"/>
      <c r="EX175" s="354"/>
      <c r="EY175" s="354"/>
      <c r="EZ175" s="354"/>
      <c r="FA175" s="354"/>
      <c r="FB175" s="354"/>
      <c r="FC175" s="354"/>
      <c r="FD175" s="354"/>
      <c r="FE175" s="354"/>
      <c r="FF175" s="354"/>
      <c r="FG175" s="354"/>
      <c r="FH175" s="354"/>
      <c r="FI175" s="354"/>
      <c r="FJ175" s="354"/>
      <c r="FK175" s="354"/>
      <c r="FL175" s="354"/>
      <c r="FM175" s="354"/>
      <c r="FN175" s="354"/>
      <c r="FO175" s="354"/>
      <c r="FP175" s="354"/>
      <c r="FQ175" s="354"/>
      <c r="FR175" s="354"/>
      <c r="FS175" s="354"/>
      <c r="FT175" s="354"/>
      <c r="FU175" s="354"/>
      <c r="FV175" s="354"/>
      <c r="FW175" s="354"/>
      <c r="FX175" s="354"/>
      <c r="FY175" s="354"/>
      <c r="FZ175" s="354"/>
      <c r="GA175" s="354"/>
      <c r="GB175" s="354"/>
      <c r="GC175" s="354"/>
      <c r="GD175" s="354"/>
      <c r="GE175" s="354"/>
      <c r="GF175" s="354"/>
      <c r="GG175" s="354"/>
      <c r="GH175" s="354"/>
      <c r="GI175" s="354"/>
      <c r="GJ175" s="354"/>
      <c r="GK175" s="354"/>
      <c r="GL175" s="354"/>
      <c r="GM175" s="354"/>
      <c r="GN175" s="354"/>
      <c r="GO175" s="354"/>
      <c r="GP175" s="354"/>
      <c r="GQ175" s="354"/>
      <c r="GR175" s="354"/>
      <c r="GS175" s="354"/>
      <c r="GT175" s="354"/>
      <c r="GU175" s="354"/>
      <c r="GV175" s="354"/>
      <c r="GW175" s="354"/>
      <c r="GX175" s="354"/>
      <c r="GY175" s="354"/>
      <c r="GZ175" s="354"/>
      <c r="HA175" s="354"/>
      <c r="HB175" s="354"/>
      <c r="HC175" s="354"/>
      <c r="HD175" s="354"/>
      <c r="HE175" s="354"/>
      <c r="HF175" s="354"/>
      <c r="HG175" s="354"/>
      <c r="HH175" s="354"/>
      <c r="HI175" s="354"/>
      <c r="HJ175" s="354"/>
      <c r="HK175" s="354"/>
      <c r="HL175" s="354"/>
      <c r="HM175" s="354"/>
      <c r="HN175" s="354"/>
      <c r="HO175" s="354"/>
      <c r="HP175" s="354"/>
      <c r="HQ175" s="354"/>
      <c r="HR175" s="354"/>
      <c r="HS175" s="354"/>
      <c r="HT175" s="354"/>
      <c r="HU175" s="354"/>
      <c r="HV175" s="354"/>
      <c r="HW175" s="354"/>
      <c r="HX175" s="354"/>
      <c r="HY175" s="354"/>
      <c r="HZ175" s="354"/>
      <c r="IA175" s="354"/>
      <c r="IB175" s="354"/>
      <c r="IC175" s="354"/>
      <c r="ID175" s="354"/>
      <c r="IE175" s="354"/>
      <c r="IF175" s="354"/>
      <c r="IG175" s="354"/>
      <c r="IH175" s="354"/>
      <c r="II175" s="354"/>
      <c r="IJ175" s="354"/>
      <c r="IK175" s="354"/>
      <c r="IL175" s="354"/>
      <c r="IM175" s="354"/>
      <c r="IN175" s="354"/>
      <c r="IO175" s="354"/>
      <c r="IP175" s="354"/>
      <c r="IQ175" s="354"/>
      <c r="IR175" s="354"/>
      <c r="IS175" s="354"/>
      <c r="IT175" s="354"/>
    </row>
    <row r="176" spans="1:254" s="355" customFormat="1" ht="15.6">
      <c r="A176" s="369"/>
      <c r="B176" s="369"/>
      <c r="C176" s="90"/>
      <c r="D176" s="90"/>
      <c r="E176" s="90"/>
      <c r="F176" s="90"/>
      <c r="G176" s="370"/>
      <c r="H176" s="90"/>
      <c r="I176" s="370"/>
      <c r="J176" s="371"/>
      <c r="K176" s="372"/>
      <c r="L176" s="371"/>
      <c r="M176" s="372"/>
      <c r="N176" s="371"/>
      <c r="O176" s="372"/>
      <c r="P176" s="371"/>
      <c r="Q176" s="371"/>
      <c r="R176" s="90"/>
      <c r="S176" s="90"/>
      <c r="T176" s="90"/>
      <c r="U176" s="354"/>
      <c r="V176" s="354"/>
      <c r="W176" s="354"/>
      <c r="X176" s="354"/>
      <c r="Y176" s="354"/>
      <c r="Z176" s="354"/>
      <c r="AA176" s="354"/>
      <c r="AB176" s="354"/>
      <c r="AC176" s="354"/>
      <c r="AD176" s="354"/>
      <c r="AE176" s="354"/>
      <c r="AF176" s="354"/>
      <c r="AG176" s="354"/>
      <c r="AH176" s="354"/>
      <c r="AI176" s="354"/>
      <c r="AJ176" s="354"/>
      <c r="AK176" s="354"/>
      <c r="AL176" s="354"/>
      <c r="AM176" s="354"/>
      <c r="AN176" s="354"/>
      <c r="AO176" s="354"/>
      <c r="AP176" s="354"/>
      <c r="AQ176" s="354"/>
      <c r="AR176" s="354"/>
      <c r="AS176" s="354"/>
      <c r="AT176" s="354"/>
      <c r="AU176" s="354"/>
      <c r="AV176" s="354"/>
      <c r="AW176" s="354"/>
      <c r="AX176" s="354"/>
      <c r="AY176" s="354"/>
      <c r="AZ176" s="354"/>
      <c r="BA176" s="354"/>
      <c r="BB176" s="354"/>
      <c r="BC176" s="354"/>
      <c r="BD176" s="354"/>
      <c r="BE176" s="354"/>
      <c r="BF176" s="354"/>
      <c r="BG176" s="354"/>
      <c r="BH176" s="354"/>
      <c r="BI176" s="354"/>
      <c r="BJ176" s="354"/>
      <c r="BK176" s="354"/>
      <c r="BL176" s="354"/>
      <c r="BM176" s="354"/>
      <c r="BN176" s="354"/>
      <c r="BO176" s="354"/>
      <c r="BP176" s="354"/>
      <c r="BQ176" s="354"/>
      <c r="BR176" s="354"/>
      <c r="BS176" s="354"/>
      <c r="BT176" s="354"/>
      <c r="BU176" s="354"/>
      <c r="BV176" s="354"/>
      <c r="BW176" s="354"/>
      <c r="BX176" s="354"/>
      <c r="BY176" s="354"/>
      <c r="BZ176" s="354"/>
      <c r="CA176" s="354"/>
      <c r="CB176" s="354"/>
      <c r="CC176" s="354"/>
      <c r="CD176" s="354"/>
      <c r="CE176" s="354"/>
      <c r="CF176" s="354"/>
      <c r="CG176" s="354"/>
      <c r="CH176" s="354"/>
      <c r="CI176" s="354"/>
      <c r="CJ176" s="354"/>
      <c r="CK176" s="354"/>
      <c r="CL176" s="354"/>
      <c r="CM176" s="354"/>
      <c r="CN176" s="354"/>
      <c r="CO176" s="354"/>
      <c r="CP176" s="354"/>
      <c r="CQ176" s="354"/>
      <c r="CR176" s="354"/>
      <c r="CS176" s="354"/>
      <c r="CT176" s="354"/>
      <c r="CU176" s="354"/>
      <c r="CV176" s="354"/>
      <c r="CW176" s="354"/>
      <c r="CX176" s="354"/>
      <c r="CY176" s="354"/>
      <c r="CZ176" s="354"/>
      <c r="DA176" s="354"/>
      <c r="DB176" s="354"/>
      <c r="DC176" s="354"/>
      <c r="DD176" s="354"/>
      <c r="DE176" s="354"/>
      <c r="DF176" s="354"/>
      <c r="DG176" s="354"/>
      <c r="DH176" s="354"/>
      <c r="DI176" s="354"/>
      <c r="DJ176" s="354"/>
      <c r="DK176" s="354"/>
      <c r="DL176" s="354"/>
      <c r="DM176" s="354"/>
      <c r="DN176" s="354"/>
      <c r="DO176" s="354"/>
      <c r="DP176" s="354"/>
      <c r="DQ176" s="354"/>
      <c r="DR176" s="354"/>
      <c r="DS176" s="354"/>
      <c r="DT176" s="354"/>
      <c r="DU176" s="354"/>
      <c r="DV176" s="354"/>
      <c r="DW176" s="354"/>
      <c r="DX176" s="354"/>
      <c r="DY176" s="354"/>
      <c r="DZ176" s="354"/>
      <c r="EA176" s="354"/>
      <c r="EB176" s="354"/>
      <c r="EC176" s="354"/>
      <c r="ED176" s="354"/>
      <c r="EE176" s="354"/>
      <c r="EF176" s="354"/>
      <c r="EG176" s="354"/>
      <c r="EH176" s="354"/>
      <c r="EI176" s="354"/>
      <c r="EJ176" s="354"/>
      <c r="EK176" s="354"/>
      <c r="EL176" s="354"/>
      <c r="EM176" s="354"/>
      <c r="EN176" s="354"/>
      <c r="EO176" s="354"/>
      <c r="EP176" s="354"/>
      <c r="EQ176" s="354"/>
      <c r="ER176" s="354"/>
      <c r="ES176" s="354"/>
      <c r="ET176" s="354"/>
      <c r="EU176" s="354"/>
      <c r="EV176" s="354"/>
      <c r="EW176" s="354"/>
      <c r="EX176" s="354"/>
      <c r="EY176" s="354"/>
      <c r="EZ176" s="354"/>
      <c r="FA176" s="354"/>
      <c r="FB176" s="354"/>
      <c r="FC176" s="354"/>
      <c r="FD176" s="354"/>
      <c r="FE176" s="354"/>
      <c r="FF176" s="354"/>
      <c r="FG176" s="354"/>
      <c r="FH176" s="354"/>
      <c r="FI176" s="354"/>
      <c r="FJ176" s="354"/>
      <c r="FK176" s="354"/>
      <c r="FL176" s="354"/>
      <c r="FM176" s="354"/>
      <c r="FN176" s="354"/>
      <c r="FO176" s="354"/>
      <c r="FP176" s="354"/>
      <c r="FQ176" s="354"/>
      <c r="FR176" s="354"/>
      <c r="FS176" s="354"/>
      <c r="FT176" s="354"/>
      <c r="FU176" s="354"/>
      <c r="FV176" s="354"/>
      <c r="FW176" s="354"/>
      <c r="FX176" s="354"/>
      <c r="FY176" s="354"/>
      <c r="FZ176" s="354"/>
      <c r="GA176" s="354"/>
      <c r="GB176" s="354"/>
      <c r="GC176" s="354"/>
      <c r="GD176" s="354"/>
      <c r="GE176" s="354"/>
      <c r="GF176" s="354"/>
      <c r="GG176" s="354"/>
      <c r="GH176" s="354"/>
      <c r="GI176" s="354"/>
      <c r="GJ176" s="354"/>
      <c r="GK176" s="354"/>
      <c r="GL176" s="354"/>
      <c r="GM176" s="354"/>
      <c r="GN176" s="354"/>
      <c r="GO176" s="354"/>
      <c r="GP176" s="354"/>
      <c r="GQ176" s="354"/>
      <c r="GR176" s="354"/>
      <c r="GS176" s="354"/>
      <c r="GT176" s="354"/>
      <c r="GU176" s="354"/>
      <c r="GV176" s="354"/>
      <c r="GW176" s="354"/>
      <c r="GX176" s="354"/>
      <c r="GY176" s="354"/>
      <c r="GZ176" s="354"/>
      <c r="HA176" s="354"/>
      <c r="HB176" s="354"/>
      <c r="HC176" s="354"/>
      <c r="HD176" s="354"/>
      <c r="HE176" s="354"/>
      <c r="HF176" s="354"/>
      <c r="HG176" s="354"/>
      <c r="HH176" s="354"/>
      <c r="HI176" s="354"/>
      <c r="HJ176" s="354"/>
      <c r="HK176" s="354"/>
      <c r="HL176" s="354"/>
      <c r="HM176" s="354"/>
      <c r="HN176" s="354"/>
      <c r="HO176" s="354"/>
      <c r="HP176" s="354"/>
      <c r="HQ176" s="354"/>
      <c r="HR176" s="354"/>
      <c r="HS176" s="354"/>
      <c r="HT176" s="354"/>
      <c r="HU176" s="354"/>
      <c r="HV176" s="354"/>
      <c r="HW176" s="354"/>
      <c r="HX176" s="354"/>
      <c r="HY176" s="354"/>
      <c r="HZ176" s="354"/>
      <c r="IA176" s="354"/>
      <c r="IB176" s="354"/>
      <c r="IC176" s="354"/>
      <c r="ID176" s="354"/>
      <c r="IE176" s="354"/>
      <c r="IF176" s="354"/>
      <c r="IG176" s="354"/>
      <c r="IH176" s="354"/>
      <c r="II176" s="354"/>
      <c r="IJ176" s="354"/>
      <c r="IK176" s="354"/>
      <c r="IL176" s="354"/>
      <c r="IM176" s="354"/>
      <c r="IN176" s="354"/>
      <c r="IO176" s="354"/>
      <c r="IP176" s="354"/>
      <c r="IQ176" s="354"/>
      <c r="IR176" s="354"/>
      <c r="IS176" s="354"/>
      <c r="IT176" s="354"/>
    </row>
    <row r="177" spans="1:254" s="355" customFormat="1" ht="15.6">
      <c r="A177" s="369"/>
      <c r="B177" s="369"/>
      <c r="C177" s="90"/>
      <c r="D177" s="90"/>
      <c r="E177" s="90"/>
      <c r="F177" s="90"/>
      <c r="G177" s="370"/>
      <c r="H177" s="90"/>
      <c r="I177" s="370"/>
      <c r="J177" s="371"/>
      <c r="K177" s="372"/>
      <c r="L177" s="371"/>
      <c r="M177" s="372"/>
      <c r="N177" s="257" t="s">
        <v>571</v>
      </c>
      <c r="O177" s="374"/>
      <c r="P177" s="371"/>
      <c r="Q177" s="371"/>
      <c r="R177" s="90"/>
      <c r="S177" s="90"/>
      <c r="T177" s="90"/>
      <c r="U177" s="354"/>
      <c r="V177" s="354"/>
      <c r="W177" s="354"/>
      <c r="X177" s="354"/>
      <c r="Y177" s="354"/>
      <c r="Z177" s="354"/>
      <c r="AA177" s="354"/>
      <c r="AB177" s="354"/>
      <c r="AC177" s="354"/>
      <c r="AD177" s="354"/>
      <c r="AE177" s="354"/>
      <c r="AF177" s="354"/>
      <c r="AG177" s="354"/>
      <c r="AH177" s="354"/>
      <c r="AI177" s="354"/>
      <c r="AJ177" s="354"/>
      <c r="AK177" s="354"/>
      <c r="AL177" s="354"/>
      <c r="AM177" s="354"/>
      <c r="AN177" s="354"/>
      <c r="AO177" s="354"/>
      <c r="AP177" s="354"/>
      <c r="AQ177" s="354"/>
      <c r="AR177" s="354"/>
      <c r="AS177" s="354"/>
      <c r="AT177" s="354"/>
      <c r="AU177" s="354"/>
      <c r="AV177" s="354"/>
      <c r="AW177" s="354"/>
      <c r="AX177" s="354"/>
      <c r="AY177" s="354"/>
      <c r="AZ177" s="354"/>
      <c r="BA177" s="354"/>
      <c r="BB177" s="354"/>
      <c r="BC177" s="354"/>
      <c r="BD177" s="354"/>
      <c r="BE177" s="354"/>
      <c r="BF177" s="354"/>
      <c r="BG177" s="354"/>
      <c r="BH177" s="354"/>
      <c r="BI177" s="354"/>
      <c r="BJ177" s="354"/>
      <c r="BK177" s="354"/>
      <c r="BL177" s="354"/>
      <c r="BM177" s="354"/>
      <c r="BN177" s="354"/>
      <c r="BO177" s="354"/>
      <c r="BP177" s="354"/>
      <c r="BQ177" s="354"/>
      <c r="BR177" s="354"/>
      <c r="BS177" s="354"/>
      <c r="BT177" s="354"/>
      <c r="BU177" s="354"/>
      <c r="BV177" s="354"/>
      <c r="BW177" s="354"/>
      <c r="BX177" s="354"/>
      <c r="BY177" s="354"/>
      <c r="BZ177" s="354"/>
      <c r="CA177" s="354"/>
      <c r="CB177" s="354"/>
      <c r="CC177" s="354"/>
      <c r="CD177" s="354"/>
      <c r="CE177" s="354"/>
      <c r="CF177" s="354"/>
      <c r="CG177" s="354"/>
      <c r="CH177" s="354"/>
      <c r="CI177" s="354"/>
      <c r="CJ177" s="354"/>
      <c r="CK177" s="354"/>
      <c r="CL177" s="354"/>
      <c r="CM177" s="354"/>
      <c r="CN177" s="354"/>
      <c r="CO177" s="354"/>
      <c r="CP177" s="354"/>
      <c r="CQ177" s="354"/>
      <c r="CR177" s="354"/>
      <c r="CS177" s="354"/>
      <c r="CT177" s="354"/>
      <c r="CU177" s="354"/>
      <c r="CV177" s="354"/>
      <c r="CW177" s="354"/>
      <c r="CX177" s="354"/>
      <c r="CY177" s="354"/>
      <c r="CZ177" s="354"/>
      <c r="DA177" s="354"/>
      <c r="DB177" s="354"/>
      <c r="DC177" s="354"/>
      <c r="DD177" s="354"/>
      <c r="DE177" s="354"/>
      <c r="DF177" s="354"/>
      <c r="DG177" s="354"/>
      <c r="DH177" s="354"/>
      <c r="DI177" s="354"/>
      <c r="DJ177" s="354"/>
      <c r="DK177" s="354"/>
      <c r="DL177" s="354"/>
      <c r="DM177" s="354"/>
      <c r="DN177" s="354"/>
      <c r="DO177" s="354"/>
      <c r="DP177" s="354"/>
      <c r="DQ177" s="354"/>
      <c r="DR177" s="354"/>
      <c r="DS177" s="354"/>
      <c r="DT177" s="354"/>
      <c r="DU177" s="354"/>
      <c r="DV177" s="354"/>
      <c r="DW177" s="354"/>
      <c r="DX177" s="354"/>
      <c r="DY177" s="354"/>
      <c r="DZ177" s="354"/>
      <c r="EA177" s="354"/>
      <c r="EB177" s="354"/>
      <c r="EC177" s="354"/>
      <c r="ED177" s="354"/>
      <c r="EE177" s="354"/>
      <c r="EF177" s="354"/>
      <c r="EG177" s="354"/>
      <c r="EH177" s="354"/>
      <c r="EI177" s="354"/>
      <c r="EJ177" s="354"/>
      <c r="EK177" s="354"/>
      <c r="EL177" s="354"/>
      <c r="EM177" s="354"/>
      <c r="EN177" s="354"/>
      <c r="EO177" s="354"/>
      <c r="EP177" s="354"/>
      <c r="EQ177" s="354"/>
      <c r="ER177" s="354"/>
      <c r="ES177" s="354"/>
      <c r="ET177" s="354"/>
      <c r="EU177" s="354"/>
      <c r="EV177" s="354"/>
      <c r="EW177" s="354"/>
      <c r="EX177" s="354"/>
      <c r="EY177" s="354"/>
      <c r="EZ177" s="354"/>
      <c r="FA177" s="354"/>
      <c r="FB177" s="354"/>
      <c r="FC177" s="354"/>
      <c r="FD177" s="354"/>
      <c r="FE177" s="354"/>
      <c r="FF177" s="354"/>
      <c r="FG177" s="354"/>
      <c r="FH177" s="354"/>
      <c r="FI177" s="354"/>
      <c r="FJ177" s="354"/>
      <c r="FK177" s="354"/>
      <c r="FL177" s="354"/>
      <c r="FM177" s="354"/>
      <c r="FN177" s="354"/>
      <c r="FO177" s="354"/>
      <c r="FP177" s="354"/>
      <c r="FQ177" s="354"/>
      <c r="FR177" s="354"/>
      <c r="FS177" s="354"/>
      <c r="FT177" s="354"/>
      <c r="FU177" s="354"/>
      <c r="FV177" s="354"/>
      <c r="FW177" s="354"/>
      <c r="FX177" s="354"/>
      <c r="FY177" s="354"/>
      <c r="FZ177" s="354"/>
      <c r="GA177" s="354"/>
      <c r="GB177" s="354"/>
      <c r="GC177" s="354"/>
      <c r="GD177" s="354"/>
      <c r="GE177" s="354"/>
      <c r="GF177" s="354"/>
      <c r="GG177" s="354"/>
      <c r="GH177" s="354"/>
      <c r="GI177" s="354"/>
      <c r="GJ177" s="354"/>
      <c r="GK177" s="354"/>
      <c r="GL177" s="354"/>
      <c r="GM177" s="354"/>
      <c r="GN177" s="354"/>
      <c r="GO177" s="354"/>
      <c r="GP177" s="354"/>
      <c r="GQ177" s="354"/>
      <c r="GR177" s="354"/>
      <c r="GS177" s="354"/>
      <c r="GT177" s="354"/>
      <c r="GU177" s="354"/>
      <c r="GV177" s="354"/>
      <c r="GW177" s="354"/>
      <c r="GX177" s="354"/>
      <c r="GY177" s="354"/>
      <c r="GZ177" s="354"/>
      <c r="HA177" s="354"/>
      <c r="HB177" s="354"/>
      <c r="HC177" s="354"/>
      <c r="HD177" s="354"/>
      <c r="HE177" s="354"/>
      <c r="HF177" s="354"/>
      <c r="HG177" s="354"/>
      <c r="HH177" s="354"/>
      <c r="HI177" s="354"/>
      <c r="HJ177" s="354"/>
      <c r="HK177" s="354"/>
      <c r="HL177" s="354"/>
      <c r="HM177" s="354"/>
      <c r="HN177" s="354"/>
      <c r="HO177" s="354"/>
      <c r="HP177" s="354"/>
      <c r="HQ177" s="354"/>
      <c r="HR177" s="354"/>
      <c r="HS177" s="354"/>
      <c r="HT177" s="354"/>
      <c r="HU177" s="354"/>
      <c r="HV177" s="354"/>
      <c r="HW177" s="354"/>
      <c r="HX177" s="354"/>
      <c r="HY177" s="354"/>
      <c r="HZ177" s="354"/>
      <c r="IA177" s="354"/>
      <c r="IB177" s="354"/>
      <c r="IC177" s="354"/>
      <c r="ID177" s="354"/>
      <c r="IE177" s="354"/>
      <c r="IF177" s="354"/>
      <c r="IG177" s="354"/>
      <c r="IH177" s="354"/>
      <c r="II177" s="354"/>
      <c r="IJ177" s="354"/>
      <c r="IK177" s="354"/>
      <c r="IL177" s="354"/>
      <c r="IM177" s="354"/>
      <c r="IN177" s="354"/>
      <c r="IO177" s="354"/>
      <c r="IP177" s="354"/>
      <c r="IQ177" s="354"/>
      <c r="IR177" s="354"/>
      <c r="IS177" s="354"/>
      <c r="IT177" s="354"/>
    </row>
    <row r="178" spans="1:254" s="355" customFormat="1" ht="15.6">
      <c r="A178" s="369"/>
      <c r="B178" s="369"/>
      <c r="C178" s="90"/>
      <c r="D178" s="90"/>
      <c r="E178" s="90"/>
      <c r="F178" s="90"/>
      <c r="G178" s="370"/>
      <c r="H178" s="90"/>
      <c r="I178" s="370"/>
      <c r="J178" s="371"/>
      <c r="K178" s="372"/>
      <c r="L178" s="371"/>
      <c r="M178" s="372"/>
      <c r="N178" s="257" t="s">
        <v>572</v>
      </c>
      <c r="O178" s="375"/>
      <c r="P178" s="371"/>
      <c r="Q178" s="371"/>
      <c r="R178" s="90"/>
      <c r="S178" s="90"/>
      <c r="T178" s="90"/>
      <c r="U178" s="354"/>
      <c r="V178" s="354"/>
      <c r="W178" s="354"/>
      <c r="X178" s="354"/>
      <c r="Y178" s="354"/>
      <c r="Z178" s="354"/>
      <c r="AA178" s="354"/>
      <c r="AB178" s="354"/>
      <c r="AC178" s="354"/>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4"/>
      <c r="AY178" s="354"/>
      <c r="AZ178" s="354"/>
      <c r="BA178" s="354"/>
      <c r="BB178" s="354"/>
      <c r="BC178" s="354"/>
      <c r="BD178" s="354"/>
      <c r="BE178" s="354"/>
      <c r="BF178" s="354"/>
      <c r="BG178" s="354"/>
      <c r="BH178" s="354"/>
      <c r="BI178" s="354"/>
      <c r="BJ178" s="354"/>
      <c r="BK178" s="354"/>
      <c r="BL178" s="354"/>
      <c r="BM178" s="354"/>
      <c r="BN178" s="354"/>
      <c r="BO178" s="354"/>
      <c r="BP178" s="354"/>
      <c r="BQ178" s="354"/>
      <c r="BR178" s="354"/>
      <c r="BS178" s="354"/>
      <c r="BT178" s="354"/>
      <c r="BU178" s="354"/>
      <c r="BV178" s="354"/>
      <c r="BW178" s="354"/>
      <c r="BX178" s="354"/>
      <c r="BY178" s="354"/>
      <c r="BZ178" s="354"/>
      <c r="CA178" s="354"/>
      <c r="CB178" s="354"/>
      <c r="CC178" s="354"/>
      <c r="CD178" s="354"/>
      <c r="CE178" s="354"/>
      <c r="CF178" s="354"/>
      <c r="CG178" s="354"/>
      <c r="CH178" s="354"/>
      <c r="CI178" s="354"/>
      <c r="CJ178" s="354"/>
      <c r="CK178" s="354"/>
      <c r="CL178" s="354"/>
      <c r="CM178" s="354"/>
      <c r="CN178" s="354"/>
      <c r="CO178" s="354"/>
      <c r="CP178" s="354"/>
      <c r="CQ178" s="354"/>
      <c r="CR178" s="354"/>
      <c r="CS178" s="354"/>
      <c r="CT178" s="354"/>
      <c r="CU178" s="354"/>
      <c r="CV178" s="354"/>
      <c r="CW178" s="354"/>
      <c r="CX178" s="354"/>
      <c r="CY178" s="354"/>
      <c r="CZ178" s="354"/>
      <c r="DA178" s="354"/>
      <c r="DB178" s="354"/>
      <c r="DC178" s="354"/>
      <c r="DD178" s="354"/>
      <c r="DE178" s="354"/>
      <c r="DF178" s="354"/>
      <c r="DG178" s="354"/>
      <c r="DH178" s="354"/>
      <c r="DI178" s="354"/>
      <c r="DJ178" s="354"/>
      <c r="DK178" s="354"/>
      <c r="DL178" s="354"/>
      <c r="DM178" s="354"/>
      <c r="DN178" s="354"/>
      <c r="DO178" s="354"/>
      <c r="DP178" s="354"/>
      <c r="DQ178" s="354"/>
      <c r="DR178" s="354"/>
      <c r="DS178" s="354"/>
      <c r="DT178" s="354"/>
      <c r="DU178" s="354"/>
      <c r="DV178" s="354"/>
      <c r="DW178" s="354"/>
      <c r="DX178" s="354"/>
      <c r="DY178" s="354"/>
      <c r="DZ178" s="354"/>
      <c r="EA178" s="354"/>
      <c r="EB178" s="354"/>
      <c r="EC178" s="354"/>
      <c r="ED178" s="354"/>
      <c r="EE178" s="354"/>
      <c r="EF178" s="354"/>
      <c r="EG178" s="354"/>
      <c r="EH178" s="354"/>
      <c r="EI178" s="354"/>
      <c r="EJ178" s="354"/>
      <c r="EK178" s="354"/>
      <c r="EL178" s="354"/>
      <c r="EM178" s="354"/>
      <c r="EN178" s="354"/>
      <c r="EO178" s="354"/>
      <c r="EP178" s="354"/>
      <c r="EQ178" s="354"/>
      <c r="ER178" s="354"/>
      <c r="ES178" s="354"/>
      <c r="ET178" s="354"/>
      <c r="EU178" s="354"/>
      <c r="EV178" s="354"/>
      <c r="EW178" s="354"/>
      <c r="EX178" s="354"/>
      <c r="EY178" s="354"/>
      <c r="EZ178" s="354"/>
      <c r="FA178" s="354"/>
      <c r="FB178" s="354"/>
      <c r="FC178" s="354"/>
      <c r="FD178" s="354"/>
      <c r="FE178" s="354"/>
      <c r="FF178" s="354"/>
      <c r="FG178" s="354"/>
      <c r="FH178" s="354"/>
      <c r="FI178" s="354"/>
      <c r="FJ178" s="354"/>
      <c r="FK178" s="354"/>
      <c r="FL178" s="354"/>
      <c r="FM178" s="354"/>
      <c r="FN178" s="354"/>
      <c r="FO178" s="354"/>
      <c r="FP178" s="354"/>
      <c r="FQ178" s="354"/>
      <c r="FR178" s="354"/>
      <c r="FS178" s="354"/>
      <c r="FT178" s="354"/>
      <c r="FU178" s="354"/>
      <c r="FV178" s="354"/>
      <c r="FW178" s="354"/>
      <c r="FX178" s="354"/>
      <c r="FY178" s="354"/>
      <c r="FZ178" s="354"/>
      <c r="GA178" s="354"/>
      <c r="GB178" s="354"/>
      <c r="GC178" s="354"/>
      <c r="GD178" s="354"/>
      <c r="GE178" s="354"/>
      <c r="GF178" s="354"/>
      <c r="GG178" s="354"/>
      <c r="GH178" s="354"/>
      <c r="GI178" s="354"/>
      <c r="GJ178" s="354"/>
      <c r="GK178" s="354"/>
      <c r="GL178" s="354"/>
      <c r="GM178" s="354"/>
      <c r="GN178" s="354"/>
      <c r="GO178" s="354"/>
      <c r="GP178" s="354"/>
      <c r="GQ178" s="354"/>
      <c r="GR178" s="354"/>
      <c r="GS178" s="354"/>
      <c r="GT178" s="354"/>
      <c r="GU178" s="354"/>
      <c r="GV178" s="354"/>
      <c r="GW178" s="354"/>
      <c r="GX178" s="354"/>
      <c r="GY178" s="354"/>
      <c r="GZ178" s="354"/>
      <c r="HA178" s="354"/>
      <c r="HB178" s="354"/>
      <c r="HC178" s="354"/>
      <c r="HD178" s="354"/>
      <c r="HE178" s="354"/>
      <c r="HF178" s="354"/>
      <c r="HG178" s="354"/>
      <c r="HH178" s="354"/>
      <c r="HI178" s="354"/>
      <c r="HJ178" s="354"/>
      <c r="HK178" s="354"/>
      <c r="HL178" s="354"/>
      <c r="HM178" s="354"/>
      <c r="HN178" s="354"/>
      <c r="HO178" s="354"/>
      <c r="HP178" s="354"/>
      <c r="HQ178" s="354"/>
      <c r="HR178" s="354"/>
      <c r="HS178" s="354"/>
      <c r="HT178" s="354"/>
      <c r="HU178" s="354"/>
      <c r="HV178" s="354"/>
      <c r="HW178" s="354"/>
      <c r="HX178" s="354"/>
      <c r="HY178" s="354"/>
      <c r="HZ178" s="354"/>
      <c r="IA178" s="354"/>
      <c r="IB178" s="354"/>
      <c r="IC178" s="354"/>
      <c r="ID178" s="354"/>
      <c r="IE178" s="354"/>
      <c r="IF178" s="354"/>
      <c r="IG178" s="354"/>
      <c r="IH178" s="354"/>
      <c r="II178" s="354"/>
      <c r="IJ178" s="354"/>
      <c r="IK178" s="354"/>
      <c r="IL178" s="354"/>
      <c r="IM178" s="354"/>
      <c r="IN178" s="354"/>
      <c r="IO178" s="354"/>
      <c r="IP178" s="354"/>
      <c r="IQ178" s="354"/>
      <c r="IR178" s="354"/>
      <c r="IS178" s="354"/>
      <c r="IT178" s="354"/>
    </row>
    <row r="180" spans="1:254" s="355" customFormat="1" ht="15.6">
      <c r="A180" s="376"/>
      <c r="B180" s="376"/>
      <c r="C180" s="354"/>
      <c r="D180" s="354"/>
      <c r="E180" s="354"/>
      <c r="F180" s="354"/>
      <c r="G180" s="377"/>
      <c r="H180" s="354"/>
      <c r="I180" s="377"/>
      <c r="J180" s="378"/>
      <c r="K180" s="379"/>
      <c r="L180" s="378"/>
      <c r="M180" s="379"/>
      <c r="N180" s="374" t="s">
        <v>447</v>
      </c>
      <c r="O180" s="379"/>
      <c r="P180" s="378"/>
      <c r="Q180" s="378"/>
      <c r="R180" s="354"/>
      <c r="S180" s="354"/>
      <c r="T180" s="354"/>
      <c r="U180" s="354"/>
      <c r="V180" s="354"/>
      <c r="W180" s="354"/>
      <c r="X180" s="354"/>
      <c r="Y180" s="354"/>
      <c r="Z180" s="354"/>
      <c r="AA180" s="354"/>
      <c r="AB180" s="354"/>
      <c r="AC180" s="354"/>
      <c r="AD180" s="354"/>
      <c r="AE180" s="354"/>
      <c r="AF180" s="354"/>
      <c r="AG180" s="354"/>
      <c r="AH180" s="354"/>
      <c r="AI180" s="354"/>
      <c r="AJ180" s="354"/>
      <c r="AK180" s="354"/>
      <c r="AL180" s="354"/>
      <c r="AM180" s="354"/>
      <c r="AN180" s="354"/>
      <c r="AO180" s="354"/>
      <c r="AP180" s="354"/>
      <c r="AQ180" s="354"/>
      <c r="AR180" s="354"/>
      <c r="AS180" s="354"/>
      <c r="AT180" s="354"/>
      <c r="AU180" s="354"/>
      <c r="AV180" s="354"/>
      <c r="AW180" s="354"/>
      <c r="AX180" s="354"/>
      <c r="AY180" s="354"/>
      <c r="AZ180" s="354"/>
      <c r="BA180" s="354"/>
      <c r="BB180" s="354"/>
      <c r="BC180" s="354"/>
      <c r="BD180" s="354"/>
      <c r="BE180" s="354"/>
      <c r="BF180" s="354"/>
      <c r="BG180" s="354"/>
      <c r="BH180" s="354"/>
      <c r="BI180" s="354"/>
      <c r="BJ180" s="354"/>
      <c r="BK180" s="354"/>
      <c r="BL180" s="354"/>
      <c r="BM180" s="354"/>
      <c r="BN180" s="354"/>
      <c r="BO180" s="354"/>
      <c r="BP180" s="354"/>
      <c r="BQ180" s="354"/>
      <c r="BR180" s="354"/>
      <c r="BS180" s="354"/>
      <c r="BT180" s="354"/>
      <c r="BU180" s="354"/>
      <c r="BV180" s="354"/>
      <c r="BW180" s="354"/>
      <c r="BX180" s="354"/>
      <c r="BY180" s="354"/>
      <c r="BZ180" s="354"/>
      <c r="CA180" s="354"/>
      <c r="CB180" s="354"/>
      <c r="CC180" s="354"/>
      <c r="CD180" s="354"/>
      <c r="CE180" s="354"/>
      <c r="CF180" s="354"/>
      <c r="CG180" s="354"/>
      <c r="CH180" s="354"/>
      <c r="CI180" s="354"/>
      <c r="CJ180" s="354"/>
      <c r="CK180" s="354"/>
      <c r="CL180" s="354"/>
      <c r="CM180" s="354"/>
      <c r="CN180" s="354"/>
      <c r="CO180" s="354"/>
      <c r="CP180" s="354"/>
      <c r="CQ180" s="354"/>
      <c r="CR180" s="354"/>
      <c r="CS180" s="354"/>
      <c r="CT180" s="354"/>
      <c r="CU180" s="354"/>
      <c r="CV180" s="354"/>
      <c r="CW180" s="354"/>
      <c r="CX180" s="354"/>
      <c r="CY180" s="354"/>
      <c r="CZ180" s="354"/>
      <c r="DA180" s="354"/>
      <c r="DB180" s="354"/>
      <c r="DC180" s="354"/>
      <c r="DD180" s="354"/>
      <c r="DE180" s="354"/>
      <c r="DF180" s="354"/>
      <c r="DG180" s="354"/>
      <c r="DH180" s="354"/>
      <c r="DI180" s="354"/>
      <c r="DJ180" s="354"/>
      <c r="DK180" s="354"/>
      <c r="DL180" s="354"/>
      <c r="DM180" s="354"/>
      <c r="DN180" s="354"/>
      <c r="DO180" s="354"/>
      <c r="DP180" s="354"/>
      <c r="DQ180" s="354"/>
      <c r="DR180" s="354"/>
      <c r="DS180" s="354"/>
      <c r="DT180" s="354"/>
      <c r="DU180" s="354"/>
      <c r="DV180" s="354"/>
      <c r="DW180" s="354"/>
      <c r="DX180" s="354"/>
      <c r="DY180" s="354"/>
      <c r="DZ180" s="354"/>
      <c r="EA180" s="354"/>
      <c r="EB180" s="354"/>
      <c r="EC180" s="354"/>
      <c r="ED180" s="354"/>
      <c r="EE180" s="354"/>
      <c r="EF180" s="354"/>
      <c r="EG180" s="354"/>
      <c r="EH180" s="354"/>
      <c r="EI180" s="354"/>
      <c r="EJ180" s="354"/>
      <c r="EK180" s="354"/>
      <c r="EL180" s="354"/>
      <c r="EM180" s="354"/>
      <c r="EN180" s="354"/>
      <c r="EO180" s="354"/>
      <c r="EP180" s="354"/>
      <c r="EQ180" s="354"/>
      <c r="ER180" s="354"/>
      <c r="ES180" s="354"/>
      <c r="ET180" s="354"/>
      <c r="EU180" s="354"/>
      <c r="EV180" s="354"/>
      <c r="EW180" s="354"/>
      <c r="EX180" s="354"/>
      <c r="EY180" s="354"/>
      <c r="EZ180" s="354"/>
      <c r="FA180" s="354"/>
      <c r="FB180" s="354"/>
      <c r="FC180" s="354"/>
      <c r="FD180" s="354"/>
      <c r="FE180" s="354"/>
      <c r="FF180" s="354"/>
      <c r="FG180" s="354"/>
      <c r="FH180" s="354"/>
      <c r="FI180" s="354"/>
      <c r="FJ180" s="354"/>
      <c r="FK180" s="354"/>
      <c r="FL180" s="354"/>
      <c r="FM180" s="354"/>
      <c r="FN180" s="354"/>
      <c r="FO180" s="354"/>
      <c r="FP180" s="354"/>
      <c r="FQ180" s="354"/>
      <c r="FR180" s="354"/>
      <c r="FS180" s="354"/>
      <c r="FT180" s="354"/>
      <c r="FU180" s="354"/>
      <c r="FV180" s="354"/>
      <c r="FW180" s="354"/>
      <c r="FX180" s="354"/>
      <c r="FY180" s="354"/>
      <c r="FZ180" s="354"/>
      <c r="GA180" s="354"/>
      <c r="GB180" s="354"/>
      <c r="GC180" s="354"/>
      <c r="GD180" s="354"/>
      <c r="GE180" s="354"/>
      <c r="GF180" s="354"/>
      <c r="GG180" s="354"/>
      <c r="GH180" s="354"/>
      <c r="GI180" s="354"/>
      <c r="GJ180" s="354"/>
      <c r="GK180" s="354"/>
      <c r="GL180" s="354"/>
      <c r="GM180" s="354"/>
      <c r="GN180" s="354"/>
      <c r="GO180" s="354"/>
      <c r="GP180" s="354"/>
      <c r="GQ180" s="354"/>
      <c r="GR180" s="354"/>
      <c r="GS180" s="354"/>
      <c r="GT180" s="354"/>
      <c r="GU180" s="354"/>
      <c r="GV180" s="354"/>
      <c r="GW180" s="354"/>
      <c r="GX180" s="354"/>
      <c r="GY180" s="354"/>
      <c r="GZ180" s="354"/>
      <c r="HA180" s="354"/>
      <c r="HB180" s="354"/>
      <c r="HC180" s="354"/>
      <c r="HD180" s="354"/>
      <c r="HE180" s="354"/>
      <c r="HF180" s="354"/>
      <c r="HG180" s="354"/>
      <c r="HH180" s="354"/>
      <c r="HI180" s="354"/>
      <c r="HJ180" s="354"/>
      <c r="HK180" s="354"/>
      <c r="HL180" s="354"/>
      <c r="HM180" s="354"/>
      <c r="HN180" s="354"/>
      <c r="HO180" s="354"/>
      <c r="HP180" s="354"/>
      <c r="HQ180" s="354"/>
      <c r="HR180" s="354"/>
      <c r="HS180" s="354"/>
      <c r="HT180" s="354"/>
      <c r="HU180" s="354"/>
      <c r="HV180" s="354"/>
      <c r="HW180" s="354"/>
      <c r="HX180" s="354"/>
      <c r="HY180" s="354"/>
      <c r="HZ180" s="354"/>
      <c r="IA180" s="354"/>
      <c r="IB180" s="354"/>
      <c r="IC180" s="354"/>
      <c r="ID180" s="354"/>
      <c r="IE180" s="354"/>
      <c r="IF180" s="354"/>
      <c r="IG180" s="354"/>
      <c r="IH180" s="354"/>
      <c r="II180" s="354"/>
      <c r="IJ180" s="354"/>
      <c r="IK180" s="354"/>
      <c r="IL180" s="354"/>
      <c r="IM180" s="354"/>
      <c r="IN180" s="354"/>
      <c r="IO180" s="354"/>
      <c r="IP180" s="354"/>
      <c r="IQ180" s="354"/>
      <c r="IR180" s="354"/>
      <c r="IS180" s="354"/>
      <c r="IT180" s="354"/>
    </row>
    <row r="181" spans="1:254" s="355" customFormat="1" ht="15.6">
      <c r="A181" s="376"/>
      <c r="B181" s="376"/>
      <c r="C181" s="354"/>
      <c r="D181" s="354"/>
      <c r="E181" s="354"/>
      <c r="F181" s="354"/>
      <c r="G181" s="377"/>
      <c r="H181" s="354"/>
      <c r="I181" s="377"/>
      <c r="J181" s="378"/>
      <c r="K181" s="379"/>
      <c r="L181" s="378"/>
      <c r="M181" s="379"/>
      <c r="N181" s="375" t="s">
        <v>448</v>
      </c>
      <c r="O181" s="379"/>
      <c r="P181" s="378"/>
      <c r="Q181" s="378"/>
      <c r="R181" s="354"/>
      <c r="S181" s="354"/>
      <c r="T181" s="354"/>
      <c r="U181" s="354"/>
      <c r="V181" s="354"/>
      <c r="W181" s="354"/>
      <c r="X181" s="354"/>
      <c r="Y181" s="354"/>
      <c r="Z181" s="354"/>
      <c r="AA181" s="354"/>
      <c r="AB181" s="354"/>
      <c r="AC181" s="354"/>
      <c r="AD181" s="354"/>
      <c r="AE181" s="354"/>
      <c r="AF181" s="354"/>
      <c r="AG181" s="354"/>
      <c r="AH181" s="354"/>
      <c r="AI181" s="354"/>
      <c r="AJ181" s="354"/>
      <c r="AK181" s="354"/>
      <c r="AL181" s="354"/>
      <c r="AM181" s="354"/>
      <c r="AN181" s="354"/>
      <c r="AO181" s="354"/>
      <c r="AP181" s="354"/>
      <c r="AQ181" s="354"/>
      <c r="AR181" s="354"/>
      <c r="AS181" s="354"/>
      <c r="AT181" s="354"/>
      <c r="AU181" s="354"/>
      <c r="AV181" s="354"/>
      <c r="AW181" s="354"/>
      <c r="AX181" s="354"/>
      <c r="AY181" s="354"/>
      <c r="AZ181" s="354"/>
      <c r="BA181" s="354"/>
      <c r="BB181" s="354"/>
      <c r="BC181" s="354"/>
      <c r="BD181" s="354"/>
      <c r="BE181" s="354"/>
      <c r="BF181" s="354"/>
      <c r="BG181" s="354"/>
      <c r="BH181" s="354"/>
      <c r="BI181" s="354"/>
      <c r="BJ181" s="354"/>
      <c r="BK181" s="354"/>
      <c r="BL181" s="354"/>
      <c r="BM181" s="354"/>
      <c r="BN181" s="354"/>
      <c r="BO181" s="354"/>
      <c r="BP181" s="354"/>
      <c r="BQ181" s="354"/>
      <c r="BR181" s="354"/>
      <c r="BS181" s="354"/>
      <c r="BT181" s="354"/>
      <c r="BU181" s="354"/>
      <c r="BV181" s="354"/>
      <c r="BW181" s="354"/>
      <c r="BX181" s="354"/>
      <c r="BY181" s="354"/>
      <c r="BZ181" s="354"/>
      <c r="CA181" s="354"/>
      <c r="CB181" s="354"/>
      <c r="CC181" s="354"/>
      <c r="CD181" s="354"/>
      <c r="CE181" s="354"/>
      <c r="CF181" s="354"/>
      <c r="CG181" s="354"/>
      <c r="CH181" s="354"/>
      <c r="CI181" s="354"/>
      <c r="CJ181" s="354"/>
      <c r="CK181" s="354"/>
      <c r="CL181" s="354"/>
      <c r="CM181" s="354"/>
      <c r="CN181" s="354"/>
      <c r="CO181" s="354"/>
      <c r="CP181" s="354"/>
      <c r="CQ181" s="354"/>
      <c r="CR181" s="354"/>
      <c r="CS181" s="354"/>
      <c r="CT181" s="354"/>
      <c r="CU181" s="354"/>
      <c r="CV181" s="354"/>
      <c r="CW181" s="354"/>
      <c r="CX181" s="354"/>
      <c r="CY181" s="354"/>
      <c r="CZ181" s="354"/>
      <c r="DA181" s="354"/>
      <c r="DB181" s="354"/>
      <c r="DC181" s="354"/>
      <c r="DD181" s="354"/>
      <c r="DE181" s="354"/>
      <c r="DF181" s="354"/>
      <c r="DG181" s="354"/>
      <c r="DH181" s="354"/>
      <c r="DI181" s="354"/>
      <c r="DJ181" s="354"/>
      <c r="DK181" s="354"/>
      <c r="DL181" s="354"/>
      <c r="DM181" s="354"/>
      <c r="DN181" s="354"/>
      <c r="DO181" s="354"/>
      <c r="DP181" s="354"/>
      <c r="DQ181" s="354"/>
      <c r="DR181" s="354"/>
      <c r="DS181" s="354"/>
      <c r="DT181" s="354"/>
      <c r="DU181" s="354"/>
      <c r="DV181" s="354"/>
      <c r="DW181" s="354"/>
      <c r="DX181" s="354"/>
      <c r="DY181" s="354"/>
      <c r="DZ181" s="354"/>
      <c r="EA181" s="354"/>
      <c r="EB181" s="354"/>
      <c r="EC181" s="354"/>
      <c r="ED181" s="354"/>
      <c r="EE181" s="354"/>
      <c r="EF181" s="354"/>
      <c r="EG181" s="354"/>
      <c r="EH181" s="354"/>
      <c r="EI181" s="354"/>
      <c r="EJ181" s="354"/>
      <c r="EK181" s="354"/>
      <c r="EL181" s="354"/>
      <c r="EM181" s="354"/>
      <c r="EN181" s="354"/>
      <c r="EO181" s="354"/>
      <c r="EP181" s="354"/>
      <c r="EQ181" s="354"/>
      <c r="ER181" s="354"/>
      <c r="ES181" s="354"/>
      <c r="ET181" s="354"/>
      <c r="EU181" s="354"/>
      <c r="EV181" s="354"/>
      <c r="EW181" s="354"/>
      <c r="EX181" s="354"/>
      <c r="EY181" s="354"/>
      <c r="EZ181" s="354"/>
      <c r="FA181" s="354"/>
      <c r="FB181" s="354"/>
      <c r="FC181" s="354"/>
      <c r="FD181" s="354"/>
      <c r="FE181" s="354"/>
      <c r="FF181" s="354"/>
      <c r="FG181" s="354"/>
      <c r="FH181" s="354"/>
      <c r="FI181" s="354"/>
      <c r="FJ181" s="354"/>
      <c r="FK181" s="354"/>
      <c r="FL181" s="354"/>
      <c r="FM181" s="354"/>
      <c r="FN181" s="354"/>
      <c r="FO181" s="354"/>
      <c r="FP181" s="354"/>
      <c r="FQ181" s="354"/>
      <c r="FR181" s="354"/>
      <c r="FS181" s="354"/>
      <c r="FT181" s="354"/>
      <c r="FU181" s="354"/>
      <c r="FV181" s="354"/>
      <c r="FW181" s="354"/>
      <c r="FX181" s="354"/>
      <c r="FY181" s="354"/>
      <c r="FZ181" s="354"/>
      <c r="GA181" s="354"/>
      <c r="GB181" s="354"/>
      <c r="GC181" s="354"/>
      <c r="GD181" s="354"/>
      <c r="GE181" s="354"/>
      <c r="GF181" s="354"/>
      <c r="GG181" s="354"/>
      <c r="GH181" s="354"/>
      <c r="GI181" s="354"/>
      <c r="GJ181" s="354"/>
      <c r="GK181" s="354"/>
      <c r="GL181" s="354"/>
      <c r="GM181" s="354"/>
      <c r="GN181" s="354"/>
      <c r="GO181" s="354"/>
      <c r="GP181" s="354"/>
      <c r="GQ181" s="354"/>
      <c r="GR181" s="354"/>
      <c r="GS181" s="354"/>
      <c r="GT181" s="354"/>
      <c r="GU181" s="354"/>
      <c r="GV181" s="354"/>
      <c r="GW181" s="354"/>
      <c r="GX181" s="354"/>
      <c r="GY181" s="354"/>
      <c r="GZ181" s="354"/>
      <c r="HA181" s="354"/>
      <c r="HB181" s="354"/>
      <c r="HC181" s="354"/>
      <c r="HD181" s="354"/>
      <c r="HE181" s="354"/>
      <c r="HF181" s="354"/>
      <c r="HG181" s="354"/>
      <c r="HH181" s="354"/>
      <c r="HI181" s="354"/>
      <c r="HJ181" s="354"/>
      <c r="HK181" s="354"/>
      <c r="HL181" s="354"/>
      <c r="HM181" s="354"/>
      <c r="HN181" s="354"/>
      <c r="HO181" s="354"/>
      <c r="HP181" s="354"/>
      <c r="HQ181" s="354"/>
      <c r="HR181" s="354"/>
      <c r="HS181" s="354"/>
      <c r="HT181" s="354"/>
      <c r="HU181" s="354"/>
      <c r="HV181" s="354"/>
      <c r="HW181" s="354"/>
      <c r="HX181" s="354"/>
      <c r="HY181" s="354"/>
      <c r="HZ181" s="354"/>
      <c r="IA181" s="354"/>
      <c r="IB181" s="354"/>
      <c r="IC181" s="354"/>
      <c r="ID181" s="354"/>
      <c r="IE181" s="354"/>
      <c r="IF181" s="354"/>
      <c r="IG181" s="354"/>
      <c r="IH181" s="354"/>
      <c r="II181" s="354"/>
      <c r="IJ181" s="354"/>
      <c r="IK181" s="354"/>
      <c r="IL181" s="354"/>
      <c r="IM181" s="354"/>
      <c r="IN181" s="354"/>
      <c r="IO181" s="354"/>
      <c r="IP181" s="354"/>
      <c r="IQ181" s="354"/>
      <c r="IR181" s="354"/>
      <c r="IS181" s="354"/>
      <c r="IT181" s="354"/>
    </row>
    <row r="182" spans="1:254" s="355" customFormat="1">
      <c r="A182" s="376"/>
      <c r="B182" s="376"/>
      <c r="C182" s="354"/>
      <c r="D182" s="354"/>
      <c r="E182" s="354"/>
      <c r="F182" s="354"/>
      <c r="G182" s="377"/>
      <c r="H182" s="354"/>
      <c r="I182" s="377"/>
      <c r="J182" s="378"/>
      <c r="K182" s="379"/>
      <c r="L182" s="378"/>
      <c r="M182" s="379"/>
      <c r="N182" s="378" t="s">
        <v>438</v>
      </c>
      <c r="O182" s="379"/>
      <c r="P182" s="378"/>
      <c r="Q182" s="378"/>
      <c r="R182" s="354"/>
      <c r="S182" s="354"/>
      <c r="T182" s="354"/>
      <c r="U182" s="354"/>
      <c r="V182" s="354"/>
      <c r="W182" s="354"/>
      <c r="X182" s="354"/>
      <c r="Y182" s="354"/>
      <c r="Z182" s="354"/>
      <c r="AA182" s="354"/>
      <c r="AB182" s="354"/>
      <c r="AC182" s="354"/>
      <c r="AD182" s="354"/>
      <c r="AE182" s="354"/>
      <c r="AF182" s="354"/>
      <c r="AG182" s="354"/>
      <c r="AH182" s="354"/>
      <c r="AI182" s="354"/>
      <c r="AJ182" s="354"/>
      <c r="AK182" s="354"/>
      <c r="AL182" s="354"/>
      <c r="AM182" s="354"/>
      <c r="AN182" s="354"/>
      <c r="AO182" s="354"/>
      <c r="AP182" s="354"/>
      <c r="AQ182" s="354"/>
      <c r="AR182" s="354"/>
      <c r="AS182" s="354"/>
      <c r="AT182" s="354"/>
      <c r="AU182" s="354"/>
      <c r="AV182" s="354"/>
      <c r="AW182" s="354"/>
      <c r="AX182" s="354"/>
      <c r="AY182" s="354"/>
      <c r="AZ182" s="354"/>
      <c r="BA182" s="354"/>
      <c r="BB182" s="354"/>
      <c r="BC182" s="354"/>
      <c r="BD182" s="354"/>
      <c r="BE182" s="354"/>
      <c r="BF182" s="354"/>
      <c r="BG182" s="354"/>
      <c r="BH182" s="354"/>
      <c r="BI182" s="354"/>
      <c r="BJ182" s="354"/>
      <c r="BK182" s="354"/>
      <c r="BL182" s="354"/>
      <c r="BM182" s="354"/>
      <c r="BN182" s="354"/>
      <c r="BO182" s="354"/>
      <c r="BP182" s="354"/>
      <c r="BQ182" s="354"/>
      <c r="BR182" s="354"/>
      <c r="BS182" s="354"/>
      <c r="BT182" s="354"/>
      <c r="BU182" s="354"/>
      <c r="BV182" s="354"/>
      <c r="BW182" s="354"/>
      <c r="BX182" s="354"/>
      <c r="BY182" s="354"/>
      <c r="BZ182" s="354"/>
      <c r="CA182" s="354"/>
      <c r="CB182" s="354"/>
      <c r="CC182" s="354"/>
      <c r="CD182" s="354"/>
      <c r="CE182" s="354"/>
      <c r="CF182" s="354"/>
      <c r="CG182" s="354"/>
      <c r="CH182" s="354"/>
      <c r="CI182" s="354"/>
      <c r="CJ182" s="354"/>
      <c r="CK182" s="354"/>
      <c r="CL182" s="354"/>
      <c r="CM182" s="354"/>
      <c r="CN182" s="354"/>
      <c r="CO182" s="354"/>
      <c r="CP182" s="354"/>
      <c r="CQ182" s="354"/>
      <c r="CR182" s="354"/>
      <c r="CS182" s="354"/>
      <c r="CT182" s="354"/>
      <c r="CU182" s="354"/>
      <c r="CV182" s="354"/>
      <c r="CW182" s="354"/>
      <c r="CX182" s="354"/>
      <c r="CY182" s="354"/>
      <c r="CZ182" s="354"/>
      <c r="DA182" s="354"/>
      <c r="DB182" s="354"/>
      <c r="DC182" s="354"/>
      <c r="DD182" s="354"/>
      <c r="DE182" s="354"/>
      <c r="DF182" s="354"/>
      <c r="DG182" s="354"/>
      <c r="DH182" s="354"/>
      <c r="DI182" s="354"/>
      <c r="DJ182" s="354"/>
      <c r="DK182" s="354"/>
      <c r="DL182" s="354"/>
      <c r="DM182" s="354"/>
      <c r="DN182" s="354"/>
      <c r="DO182" s="354"/>
      <c r="DP182" s="354"/>
      <c r="DQ182" s="354"/>
      <c r="DR182" s="354"/>
      <c r="DS182" s="354"/>
      <c r="DT182" s="354"/>
      <c r="DU182" s="354"/>
      <c r="DV182" s="354"/>
      <c r="DW182" s="354"/>
      <c r="DX182" s="354"/>
      <c r="DY182" s="354"/>
      <c r="DZ182" s="354"/>
      <c r="EA182" s="354"/>
      <c r="EB182" s="354"/>
      <c r="EC182" s="354"/>
      <c r="ED182" s="354"/>
      <c r="EE182" s="354"/>
      <c r="EF182" s="354"/>
      <c r="EG182" s="354"/>
      <c r="EH182" s="354"/>
      <c r="EI182" s="354"/>
      <c r="EJ182" s="354"/>
      <c r="EK182" s="354"/>
      <c r="EL182" s="354"/>
      <c r="EM182" s="354"/>
      <c r="EN182" s="354"/>
      <c r="EO182" s="354"/>
      <c r="EP182" s="354"/>
      <c r="EQ182" s="354"/>
      <c r="ER182" s="354"/>
      <c r="ES182" s="354"/>
      <c r="ET182" s="354"/>
      <c r="EU182" s="354"/>
      <c r="EV182" s="354"/>
      <c r="EW182" s="354"/>
      <c r="EX182" s="354"/>
      <c r="EY182" s="354"/>
      <c r="EZ182" s="354"/>
      <c r="FA182" s="354"/>
      <c r="FB182" s="354"/>
      <c r="FC182" s="354"/>
      <c r="FD182" s="354"/>
      <c r="FE182" s="354"/>
      <c r="FF182" s="354"/>
      <c r="FG182" s="354"/>
      <c r="FH182" s="354"/>
      <c r="FI182" s="354"/>
      <c r="FJ182" s="354"/>
      <c r="FK182" s="354"/>
      <c r="FL182" s="354"/>
      <c r="FM182" s="354"/>
      <c r="FN182" s="354"/>
      <c r="FO182" s="354"/>
      <c r="FP182" s="354"/>
      <c r="FQ182" s="354"/>
      <c r="FR182" s="354"/>
      <c r="FS182" s="354"/>
      <c r="FT182" s="354"/>
      <c r="FU182" s="354"/>
      <c r="FV182" s="354"/>
      <c r="FW182" s="354"/>
      <c r="FX182" s="354"/>
      <c r="FY182" s="354"/>
      <c r="FZ182" s="354"/>
      <c r="GA182" s="354"/>
      <c r="GB182" s="354"/>
      <c r="GC182" s="354"/>
      <c r="GD182" s="354"/>
      <c r="GE182" s="354"/>
      <c r="GF182" s="354"/>
      <c r="GG182" s="354"/>
      <c r="GH182" s="354"/>
      <c r="GI182" s="354"/>
      <c r="GJ182" s="354"/>
      <c r="GK182" s="354"/>
      <c r="GL182" s="354"/>
      <c r="GM182" s="354"/>
      <c r="GN182" s="354"/>
      <c r="GO182" s="354"/>
      <c r="GP182" s="354"/>
      <c r="GQ182" s="354"/>
      <c r="GR182" s="354"/>
      <c r="GS182" s="354"/>
      <c r="GT182" s="354"/>
      <c r="GU182" s="354"/>
      <c r="GV182" s="354"/>
      <c r="GW182" s="354"/>
      <c r="GX182" s="354"/>
      <c r="GY182" s="354"/>
      <c r="GZ182" s="354"/>
      <c r="HA182" s="354"/>
      <c r="HB182" s="354"/>
      <c r="HC182" s="354"/>
      <c r="HD182" s="354"/>
      <c r="HE182" s="354"/>
      <c r="HF182" s="354"/>
      <c r="HG182" s="354"/>
      <c r="HH182" s="354"/>
      <c r="HI182" s="354"/>
      <c r="HJ182" s="354"/>
      <c r="HK182" s="354"/>
      <c r="HL182" s="354"/>
      <c r="HM182" s="354"/>
      <c r="HN182" s="354"/>
      <c r="HO182" s="354"/>
      <c r="HP182" s="354"/>
      <c r="HQ182" s="354"/>
      <c r="HR182" s="354"/>
      <c r="HS182" s="354"/>
      <c r="HT182" s="354"/>
      <c r="HU182" s="354"/>
      <c r="HV182" s="354"/>
      <c r="HW182" s="354"/>
      <c r="HX182" s="354"/>
      <c r="HY182" s="354"/>
      <c r="HZ182" s="354"/>
      <c r="IA182" s="354"/>
      <c r="IB182" s="354"/>
      <c r="IC182" s="354"/>
      <c r="ID182" s="354"/>
      <c r="IE182" s="354"/>
      <c r="IF182" s="354"/>
      <c r="IG182" s="354"/>
      <c r="IH182" s="354"/>
      <c r="II182" s="354"/>
      <c r="IJ182" s="354"/>
      <c r="IK182" s="354"/>
      <c r="IL182" s="354"/>
      <c r="IM182" s="354"/>
      <c r="IN182" s="354"/>
      <c r="IO182" s="354"/>
      <c r="IP182" s="354"/>
      <c r="IQ182" s="354"/>
      <c r="IR182" s="354"/>
      <c r="IS182" s="354"/>
      <c r="IT182" s="354"/>
    </row>
    <row r="183" spans="1:254" s="355" customFormat="1">
      <c r="A183" s="376"/>
      <c r="B183" s="376"/>
      <c r="C183" s="354"/>
      <c r="D183" s="354"/>
      <c r="E183" s="354"/>
      <c r="F183" s="354"/>
      <c r="G183" s="377"/>
      <c r="H183" s="354"/>
      <c r="I183" s="377"/>
      <c r="J183" s="378"/>
      <c r="K183" s="379"/>
      <c r="L183" s="378"/>
      <c r="M183" s="379"/>
      <c r="N183" s="378" t="s">
        <v>441</v>
      </c>
      <c r="O183" s="379"/>
      <c r="P183" s="378"/>
      <c r="Q183" s="378"/>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4"/>
      <c r="BW183" s="354"/>
      <c r="BX183" s="354"/>
      <c r="BY183" s="354"/>
      <c r="BZ183" s="354"/>
      <c r="CA183" s="354"/>
      <c r="CB183" s="354"/>
      <c r="CC183" s="354"/>
      <c r="CD183" s="354"/>
      <c r="CE183" s="354"/>
      <c r="CF183" s="354"/>
      <c r="CG183" s="354"/>
      <c r="CH183" s="354"/>
      <c r="CI183" s="354"/>
      <c r="CJ183" s="354"/>
      <c r="CK183" s="354"/>
      <c r="CL183" s="354"/>
      <c r="CM183" s="354"/>
      <c r="CN183" s="354"/>
      <c r="CO183" s="354"/>
      <c r="CP183" s="354"/>
      <c r="CQ183" s="354"/>
      <c r="CR183" s="354"/>
      <c r="CS183" s="354"/>
      <c r="CT183" s="354"/>
      <c r="CU183" s="354"/>
      <c r="CV183" s="354"/>
      <c r="CW183" s="354"/>
      <c r="CX183" s="354"/>
      <c r="CY183" s="354"/>
      <c r="CZ183" s="354"/>
      <c r="DA183" s="354"/>
      <c r="DB183" s="354"/>
      <c r="DC183" s="354"/>
      <c r="DD183" s="354"/>
      <c r="DE183" s="354"/>
      <c r="DF183" s="354"/>
      <c r="DG183" s="354"/>
      <c r="DH183" s="354"/>
      <c r="DI183" s="354"/>
      <c r="DJ183" s="354"/>
      <c r="DK183" s="354"/>
      <c r="DL183" s="354"/>
      <c r="DM183" s="354"/>
      <c r="DN183" s="354"/>
      <c r="DO183" s="354"/>
      <c r="DP183" s="354"/>
      <c r="DQ183" s="354"/>
      <c r="DR183" s="354"/>
      <c r="DS183" s="354"/>
      <c r="DT183" s="354"/>
      <c r="DU183" s="354"/>
      <c r="DV183" s="354"/>
      <c r="DW183" s="354"/>
      <c r="DX183" s="354"/>
      <c r="DY183" s="354"/>
      <c r="DZ183" s="354"/>
      <c r="EA183" s="354"/>
      <c r="EB183" s="354"/>
      <c r="EC183" s="354"/>
      <c r="ED183" s="354"/>
      <c r="EE183" s="354"/>
      <c r="EF183" s="354"/>
      <c r="EG183" s="354"/>
      <c r="EH183" s="354"/>
      <c r="EI183" s="354"/>
      <c r="EJ183" s="354"/>
      <c r="EK183" s="354"/>
      <c r="EL183" s="354"/>
      <c r="EM183" s="354"/>
      <c r="EN183" s="354"/>
      <c r="EO183" s="354"/>
      <c r="EP183" s="354"/>
      <c r="EQ183" s="354"/>
      <c r="ER183" s="354"/>
      <c r="ES183" s="354"/>
      <c r="ET183" s="354"/>
      <c r="EU183" s="354"/>
      <c r="EV183" s="354"/>
      <c r="EW183" s="354"/>
      <c r="EX183" s="354"/>
      <c r="EY183" s="354"/>
      <c r="EZ183" s="354"/>
      <c r="FA183" s="354"/>
      <c r="FB183" s="354"/>
      <c r="FC183" s="354"/>
      <c r="FD183" s="354"/>
      <c r="FE183" s="354"/>
      <c r="FF183" s="354"/>
      <c r="FG183" s="354"/>
      <c r="FH183" s="354"/>
      <c r="FI183" s="354"/>
      <c r="FJ183" s="354"/>
      <c r="FK183" s="354"/>
      <c r="FL183" s="354"/>
      <c r="FM183" s="354"/>
      <c r="FN183" s="354"/>
      <c r="FO183" s="354"/>
      <c r="FP183" s="354"/>
      <c r="FQ183" s="354"/>
      <c r="FR183" s="354"/>
      <c r="FS183" s="354"/>
      <c r="FT183" s="354"/>
      <c r="FU183" s="354"/>
      <c r="FV183" s="354"/>
      <c r="FW183" s="354"/>
      <c r="FX183" s="354"/>
      <c r="FY183" s="354"/>
      <c r="FZ183" s="354"/>
      <c r="GA183" s="354"/>
      <c r="GB183" s="354"/>
      <c r="GC183" s="354"/>
      <c r="GD183" s="354"/>
      <c r="GE183" s="354"/>
      <c r="GF183" s="354"/>
      <c r="GG183" s="354"/>
      <c r="GH183" s="354"/>
      <c r="GI183" s="354"/>
      <c r="GJ183" s="354"/>
      <c r="GK183" s="354"/>
      <c r="GL183" s="354"/>
      <c r="GM183" s="354"/>
      <c r="GN183" s="354"/>
      <c r="GO183" s="354"/>
      <c r="GP183" s="354"/>
      <c r="GQ183" s="354"/>
      <c r="GR183" s="354"/>
      <c r="GS183" s="354"/>
      <c r="GT183" s="354"/>
      <c r="GU183" s="354"/>
      <c r="GV183" s="354"/>
      <c r="GW183" s="354"/>
      <c r="GX183" s="354"/>
      <c r="GY183" s="354"/>
      <c r="GZ183" s="354"/>
      <c r="HA183" s="354"/>
      <c r="HB183" s="354"/>
      <c r="HC183" s="354"/>
      <c r="HD183" s="354"/>
      <c r="HE183" s="354"/>
      <c r="HF183" s="354"/>
      <c r="HG183" s="354"/>
      <c r="HH183" s="354"/>
      <c r="HI183" s="354"/>
      <c r="HJ183" s="354"/>
      <c r="HK183" s="354"/>
      <c r="HL183" s="354"/>
      <c r="HM183" s="354"/>
      <c r="HN183" s="354"/>
      <c r="HO183" s="354"/>
      <c r="HP183" s="354"/>
      <c r="HQ183" s="354"/>
      <c r="HR183" s="354"/>
      <c r="HS183" s="354"/>
      <c r="HT183" s="354"/>
      <c r="HU183" s="354"/>
      <c r="HV183" s="354"/>
      <c r="HW183" s="354"/>
      <c r="HX183" s="354"/>
      <c r="HY183" s="354"/>
      <c r="HZ183" s="354"/>
      <c r="IA183" s="354"/>
      <c r="IB183" s="354"/>
      <c r="IC183" s="354"/>
      <c r="ID183" s="354"/>
      <c r="IE183" s="354"/>
      <c r="IF183" s="354"/>
      <c r="IG183" s="354"/>
      <c r="IH183" s="354"/>
      <c r="II183" s="354"/>
      <c r="IJ183" s="354"/>
      <c r="IK183" s="354"/>
      <c r="IL183" s="354"/>
      <c r="IM183" s="354"/>
      <c r="IN183" s="354"/>
      <c r="IO183" s="354"/>
      <c r="IP183" s="354"/>
      <c r="IQ183" s="354"/>
      <c r="IR183" s="354"/>
      <c r="IS183" s="354"/>
      <c r="IT183" s="354"/>
    </row>
  </sheetData>
  <mergeCells count="9">
    <mergeCell ref="A169:F169"/>
    <mergeCell ref="A1:S1"/>
    <mergeCell ref="A3:S3"/>
    <mergeCell ref="A4:S4"/>
    <mergeCell ref="F6:G6"/>
    <mergeCell ref="H6:I6"/>
    <mergeCell ref="J6:K6"/>
    <mergeCell ref="L6:M6"/>
    <mergeCell ref="N6:O6"/>
  </mergeCells>
  <pageMargins left="0.31496062992125984" right="0.11811023622047245" top="0.35433070866141736" bottom="0.35433070866141736" header="0.31496062992125984" footer="0.31496062992125984"/>
  <pageSetup paperSize="9" scale="28" orientation="landscape" horizontalDpi="4294967293" r:id="rId1"/>
  <colBreaks count="1" manualBreakCount="1">
    <brk id="19" max="20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view="pageBreakPreview" zoomScale="82" zoomScaleNormal="100" zoomScaleSheetLayoutView="82" workbookViewId="0">
      <selection sqref="A1:I1"/>
    </sheetView>
  </sheetViews>
  <sheetFormatPr defaultColWidth="9" defaultRowHeight="13.8"/>
  <cols>
    <col min="1" max="1" width="5.33203125" style="48" customWidth="1"/>
    <col min="2" max="2" width="47.88671875" style="49" customWidth="1"/>
    <col min="3" max="3" width="27.5546875" style="48" customWidth="1"/>
    <col min="4" max="4" width="16.109375" style="48" customWidth="1"/>
    <col min="5" max="5" width="17.88671875" style="48" customWidth="1"/>
    <col min="6" max="6" width="14.6640625" style="48" customWidth="1"/>
    <col min="7" max="7" width="17.88671875" style="48" customWidth="1"/>
    <col min="8" max="9" width="15.5546875" style="48" customWidth="1"/>
    <col min="10" max="256" width="8.88671875" style="48"/>
    <col min="257" max="257" width="5.33203125" style="48" customWidth="1"/>
    <col min="258" max="258" width="39.6640625" style="48" customWidth="1"/>
    <col min="259" max="259" width="21" style="48" customWidth="1"/>
    <col min="260" max="260" width="14.5546875" style="48" customWidth="1"/>
    <col min="261" max="261" width="17.88671875" style="48" customWidth="1"/>
    <col min="262" max="262" width="13.6640625" style="48" customWidth="1"/>
    <col min="263" max="263" width="17.88671875" style="48" customWidth="1"/>
    <col min="264" max="265" width="15.5546875" style="48" customWidth="1"/>
    <col min="266" max="512" width="8.88671875" style="48"/>
    <col min="513" max="513" width="5.33203125" style="48" customWidth="1"/>
    <col min="514" max="514" width="39.6640625" style="48" customWidth="1"/>
    <col min="515" max="515" width="21" style="48" customWidth="1"/>
    <col min="516" max="516" width="14.5546875" style="48" customWidth="1"/>
    <col min="517" max="517" width="17.88671875" style="48" customWidth="1"/>
    <col min="518" max="518" width="13.6640625" style="48" customWidth="1"/>
    <col min="519" max="519" width="17.88671875" style="48" customWidth="1"/>
    <col min="520" max="521" width="15.5546875" style="48" customWidth="1"/>
    <col min="522" max="768" width="8.88671875" style="48"/>
    <col min="769" max="769" width="5.33203125" style="48" customWidth="1"/>
    <col min="770" max="770" width="39.6640625" style="48" customWidth="1"/>
    <col min="771" max="771" width="21" style="48" customWidth="1"/>
    <col min="772" max="772" width="14.5546875" style="48" customWidth="1"/>
    <col min="773" max="773" width="17.88671875" style="48" customWidth="1"/>
    <col min="774" max="774" width="13.6640625" style="48" customWidth="1"/>
    <col min="775" max="775" width="17.88671875" style="48" customWidth="1"/>
    <col min="776" max="777" width="15.5546875" style="48" customWidth="1"/>
    <col min="778" max="1024" width="8.88671875" style="48"/>
    <col min="1025" max="1025" width="5.33203125" style="48" customWidth="1"/>
    <col min="1026" max="1026" width="39.6640625" style="48" customWidth="1"/>
    <col min="1027" max="1027" width="21" style="48" customWidth="1"/>
    <col min="1028" max="1028" width="14.5546875" style="48" customWidth="1"/>
    <col min="1029" max="1029" width="17.88671875" style="48" customWidth="1"/>
    <col min="1030" max="1030" width="13.6640625" style="48" customWidth="1"/>
    <col min="1031" max="1031" width="17.88671875" style="48" customWidth="1"/>
    <col min="1032" max="1033" width="15.5546875" style="48" customWidth="1"/>
    <col min="1034" max="1280" width="8.88671875" style="48"/>
    <col min="1281" max="1281" width="5.33203125" style="48" customWidth="1"/>
    <col min="1282" max="1282" width="39.6640625" style="48" customWidth="1"/>
    <col min="1283" max="1283" width="21" style="48" customWidth="1"/>
    <col min="1284" max="1284" width="14.5546875" style="48" customWidth="1"/>
    <col min="1285" max="1285" width="17.88671875" style="48" customWidth="1"/>
    <col min="1286" max="1286" width="13.6640625" style="48" customWidth="1"/>
    <col min="1287" max="1287" width="17.88671875" style="48" customWidth="1"/>
    <col min="1288" max="1289" width="15.5546875" style="48" customWidth="1"/>
    <col min="1290" max="1536" width="8.88671875" style="48"/>
    <col min="1537" max="1537" width="5.33203125" style="48" customWidth="1"/>
    <col min="1538" max="1538" width="39.6640625" style="48" customWidth="1"/>
    <col min="1539" max="1539" width="21" style="48" customWidth="1"/>
    <col min="1540" max="1540" width="14.5546875" style="48" customWidth="1"/>
    <col min="1541" max="1541" width="17.88671875" style="48" customWidth="1"/>
    <col min="1542" max="1542" width="13.6640625" style="48" customWidth="1"/>
    <col min="1543" max="1543" width="17.88671875" style="48" customWidth="1"/>
    <col min="1544" max="1545" width="15.5546875" style="48" customWidth="1"/>
    <col min="1546" max="1792" width="8.88671875" style="48"/>
    <col min="1793" max="1793" width="5.33203125" style="48" customWidth="1"/>
    <col min="1794" max="1794" width="39.6640625" style="48" customWidth="1"/>
    <col min="1795" max="1795" width="21" style="48" customWidth="1"/>
    <col min="1796" max="1796" width="14.5546875" style="48" customWidth="1"/>
    <col min="1797" max="1797" width="17.88671875" style="48" customWidth="1"/>
    <col min="1798" max="1798" width="13.6640625" style="48" customWidth="1"/>
    <col min="1799" max="1799" width="17.88671875" style="48" customWidth="1"/>
    <col min="1800" max="1801" width="15.5546875" style="48" customWidth="1"/>
    <col min="1802" max="2048" width="8.88671875" style="48"/>
    <col min="2049" max="2049" width="5.33203125" style="48" customWidth="1"/>
    <col min="2050" max="2050" width="39.6640625" style="48" customWidth="1"/>
    <col min="2051" max="2051" width="21" style="48" customWidth="1"/>
    <col min="2052" max="2052" width="14.5546875" style="48" customWidth="1"/>
    <col min="2053" max="2053" width="17.88671875" style="48" customWidth="1"/>
    <col min="2054" max="2054" width="13.6640625" style="48" customWidth="1"/>
    <col min="2055" max="2055" width="17.88671875" style="48" customWidth="1"/>
    <col min="2056" max="2057" width="15.5546875" style="48" customWidth="1"/>
    <col min="2058" max="2304" width="8.88671875" style="48"/>
    <col min="2305" max="2305" width="5.33203125" style="48" customWidth="1"/>
    <col min="2306" max="2306" width="39.6640625" style="48" customWidth="1"/>
    <col min="2307" max="2307" width="21" style="48" customWidth="1"/>
    <col min="2308" max="2308" width="14.5546875" style="48" customWidth="1"/>
    <col min="2309" max="2309" width="17.88671875" style="48" customWidth="1"/>
    <col min="2310" max="2310" width="13.6640625" style="48" customWidth="1"/>
    <col min="2311" max="2311" width="17.88671875" style="48" customWidth="1"/>
    <col min="2312" max="2313" width="15.5546875" style="48" customWidth="1"/>
    <col min="2314" max="2560" width="8.88671875" style="48"/>
    <col min="2561" max="2561" width="5.33203125" style="48" customWidth="1"/>
    <col min="2562" max="2562" width="39.6640625" style="48" customWidth="1"/>
    <col min="2563" max="2563" width="21" style="48" customWidth="1"/>
    <col min="2564" max="2564" width="14.5546875" style="48" customWidth="1"/>
    <col min="2565" max="2565" width="17.88671875" style="48" customWidth="1"/>
    <col min="2566" max="2566" width="13.6640625" style="48" customWidth="1"/>
    <col min="2567" max="2567" width="17.88671875" style="48" customWidth="1"/>
    <col min="2568" max="2569" width="15.5546875" style="48" customWidth="1"/>
    <col min="2570" max="2816" width="8.88671875" style="48"/>
    <col min="2817" max="2817" width="5.33203125" style="48" customWidth="1"/>
    <col min="2818" max="2818" width="39.6640625" style="48" customWidth="1"/>
    <col min="2819" max="2819" width="21" style="48" customWidth="1"/>
    <col min="2820" max="2820" width="14.5546875" style="48" customWidth="1"/>
    <col min="2821" max="2821" width="17.88671875" style="48" customWidth="1"/>
    <col min="2822" max="2822" width="13.6640625" style="48" customWidth="1"/>
    <col min="2823" max="2823" width="17.88671875" style="48" customWidth="1"/>
    <col min="2824" max="2825" width="15.5546875" style="48" customWidth="1"/>
    <col min="2826" max="3072" width="8.88671875" style="48"/>
    <col min="3073" max="3073" width="5.33203125" style="48" customWidth="1"/>
    <col min="3074" max="3074" width="39.6640625" style="48" customWidth="1"/>
    <col min="3075" max="3075" width="21" style="48" customWidth="1"/>
    <col min="3076" max="3076" width="14.5546875" style="48" customWidth="1"/>
    <col min="3077" max="3077" width="17.88671875" style="48" customWidth="1"/>
    <col min="3078" max="3078" width="13.6640625" style="48" customWidth="1"/>
    <col min="3079" max="3079" width="17.88671875" style="48" customWidth="1"/>
    <col min="3080" max="3081" width="15.5546875" style="48" customWidth="1"/>
    <col min="3082" max="3328" width="8.88671875" style="48"/>
    <col min="3329" max="3329" width="5.33203125" style="48" customWidth="1"/>
    <col min="3330" max="3330" width="39.6640625" style="48" customWidth="1"/>
    <col min="3331" max="3331" width="21" style="48" customWidth="1"/>
    <col min="3332" max="3332" width="14.5546875" style="48" customWidth="1"/>
    <col min="3333" max="3333" width="17.88671875" style="48" customWidth="1"/>
    <col min="3334" max="3334" width="13.6640625" style="48" customWidth="1"/>
    <col min="3335" max="3335" width="17.88671875" style="48" customWidth="1"/>
    <col min="3336" max="3337" width="15.5546875" style="48" customWidth="1"/>
    <col min="3338" max="3584" width="8.88671875" style="48"/>
    <col min="3585" max="3585" width="5.33203125" style="48" customWidth="1"/>
    <col min="3586" max="3586" width="39.6640625" style="48" customWidth="1"/>
    <col min="3587" max="3587" width="21" style="48" customWidth="1"/>
    <col min="3588" max="3588" width="14.5546875" style="48" customWidth="1"/>
    <col min="3589" max="3589" width="17.88671875" style="48" customWidth="1"/>
    <col min="3590" max="3590" width="13.6640625" style="48" customWidth="1"/>
    <col min="3591" max="3591" width="17.88671875" style="48" customWidth="1"/>
    <col min="3592" max="3593" width="15.5546875" style="48" customWidth="1"/>
    <col min="3594" max="3840" width="8.88671875" style="48"/>
    <col min="3841" max="3841" width="5.33203125" style="48" customWidth="1"/>
    <col min="3842" max="3842" width="39.6640625" style="48" customWidth="1"/>
    <col min="3843" max="3843" width="21" style="48" customWidth="1"/>
    <col min="3844" max="3844" width="14.5546875" style="48" customWidth="1"/>
    <col min="3845" max="3845" width="17.88671875" style="48" customWidth="1"/>
    <col min="3846" max="3846" width="13.6640625" style="48" customWidth="1"/>
    <col min="3847" max="3847" width="17.88671875" style="48" customWidth="1"/>
    <col min="3848" max="3849" width="15.5546875" style="48" customWidth="1"/>
    <col min="3850" max="4096" width="8.88671875" style="48"/>
    <col min="4097" max="4097" width="5.33203125" style="48" customWidth="1"/>
    <col min="4098" max="4098" width="39.6640625" style="48" customWidth="1"/>
    <col min="4099" max="4099" width="21" style="48" customWidth="1"/>
    <col min="4100" max="4100" width="14.5546875" style="48" customWidth="1"/>
    <col min="4101" max="4101" width="17.88671875" style="48" customWidth="1"/>
    <col min="4102" max="4102" width="13.6640625" style="48" customWidth="1"/>
    <col min="4103" max="4103" width="17.88671875" style="48" customWidth="1"/>
    <col min="4104" max="4105" width="15.5546875" style="48" customWidth="1"/>
    <col min="4106" max="4352" width="8.88671875" style="48"/>
    <col min="4353" max="4353" width="5.33203125" style="48" customWidth="1"/>
    <col min="4354" max="4354" width="39.6640625" style="48" customWidth="1"/>
    <col min="4355" max="4355" width="21" style="48" customWidth="1"/>
    <col min="4356" max="4356" width="14.5546875" style="48" customWidth="1"/>
    <col min="4357" max="4357" width="17.88671875" style="48" customWidth="1"/>
    <col min="4358" max="4358" width="13.6640625" style="48" customWidth="1"/>
    <col min="4359" max="4359" width="17.88671875" style="48" customWidth="1"/>
    <col min="4360" max="4361" width="15.5546875" style="48" customWidth="1"/>
    <col min="4362" max="4608" width="8.88671875" style="48"/>
    <col min="4609" max="4609" width="5.33203125" style="48" customWidth="1"/>
    <col min="4610" max="4610" width="39.6640625" style="48" customWidth="1"/>
    <col min="4611" max="4611" width="21" style="48" customWidth="1"/>
    <col min="4612" max="4612" width="14.5546875" style="48" customWidth="1"/>
    <col min="4613" max="4613" width="17.88671875" style="48" customWidth="1"/>
    <col min="4614" max="4614" width="13.6640625" style="48" customWidth="1"/>
    <col min="4615" max="4615" width="17.88671875" style="48" customWidth="1"/>
    <col min="4616" max="4617" width="15.5546875" style="48" customWidth="1"/>
    <col min="4618" max="4864" width="8.88671875" style="48"/>
    <col min="4865" max="4865" width="5.33203125" style="48" customWidth="1"/>
    <col min="4866" max="4866" width="39.6640625" style="48" customWidth="1"/>
    <col min="4867" max="4867" width="21" style="48" customWidth="1"/>
    <col min="4868" max="4868" width="14.5546875" style="48" customWidth="1"/>
    <col min="4869" max="4869" width="17.88671875" style="48" customWidth="1"/>
    <col min="4870" max="4870" width="13.6640625" style="48" customWidth="1"/>
    <col min="4871" max="4871" width="17.88671875" style="48" customWidth="1"/>
    <col min="4872" max="4873" width="15.5546875" style="48" customWidth="1"/>
    <col min="4874" max="5120" width="8.88671875" style="48"/>
    <col min="5121" max="5121" width="5.33203125" style="48" customWidth="1"/>
    <col min="5122" max="5122" width="39.6640625" style="48" customWidth="1"/>
    <col min="5123" max="5123" width="21" style="48" customWidth="1"/>
    <col min="5124" max="5124" width="14.5546875" style="48" customWidth="1"/>
    <col min="5125" max="5125" width="17.88671875" style="48" customWidth="1"/>
    <col min="5126" max="5126" width="13.6640625" style="48" customWidth="1"/>
    <col min="5127" max="5127" width="17.88671875" style="48" customWidth="1"/>
    <col min="5128" max="5129" width="15.5546875" style="48" customWidth="1"/>
    <col min="5130" max="5376" width="8.88671875" style="48"/>
    <col min="5377" max="5377" width="5.33203125" style="48" customWidth="1"/>
    <col min="5378" max="5378" width="39.6640625" style="48" customWidth="1"/>
    <col min="5379" max="5379" width="21" style="48" customWidth="1"/>
    <col min="5380" max="5380" width="14.5546875" style="48" customWidth="1"/>
    <col min="5381" max="5381" width="17.88671875" style="48" customWidth="1"/>
    <col min="5382" max="5382" width="13.6640625" style="48" customWidth="1"/>
    <col min="5383" max="5383" width="17.88671875" style="48" customWidth="1"/>
    <col min="5384" max="5385" width="15.5546875" style="48" customWidth="1"/>
    <col min="5386" max="5632" width="8.88671875" style="48"/>
    <col min="5633" max="5633" width="5.33203125" style="48" customWidth="1"/>
    <col min="5634" max="5634" width="39.6640625" style="48" customWidth="1"/>
    <col min="5635" max="5635" width="21" style="48" customWidth="1"/>
    <col min="5636" max="5636" width="14.5546875" style="48" customWidth="1"/>
    <col min="5637" max="5637" width="17.88671875" style="48" customWidth="1"/>
    <col min="5638" max="5638" width="13.6640625" style="48" customWidth="1"/>
    <col min="5639" max="5639" width="17.88671875" style="48" customWidth="1"/>
    <col min="5640" max="5641" width="15.5546875" style="48" customWidth="1"/>
    <col min="5642" max="5888" width="8.88671875" style="48"/>
    <col min="5889" max="5889" width="5.33203125" style="48" customWidth="1"/>
    <col min="5890" max="5890" width="39.6640625" style="48" customWidth="1"/>
    <col min="5891" max="5891" width="21" style="48" customWidth="1"/>
    <col min="5892" max="5892" width="14.5546875" style="48" customWidth="1"/>
    <col min="5893" max="5893" width="17.88671875" style="48" customWidth="1"/>
    <col min="5894" max="5894" width="13.6640625" style="48" customWidth="1"/>
    <col min="5895" max="5895" width="17.88671875" style="48" customWidth="1"/>
    <col min="5896" max="5897" width="15.5546875" style="48" customWidth="1"/>
    <col min="5898" max="6144" width="8.88671875" style="48"/>
    <col min="6145" max="6145" width="5.33203125" style="48" customWidth="1"/>
    <col min="6146" max="6146" width="39.6640625" style="48" customWidth="1"/>
    <col min="6147" max="6147" width="21" style="48" customWidth="1"/>
    <col min="6148" max="6148" width="14.5546875" style="48" customWidth="1"/>
    <col min="6149" max="6149" width="17.88671875" style="48" customWidth="1"/>
    <col min="6150" max="6150" width="13.6640625" style="48" customWidth="1"/>
    <col min="6151" max="6151" width="17.88671875" style="48" customWidth="1"/>
    <col min="6152" max="6153" width="15.5546875" style="48" customWidth="1"/>
    <col min="6154" max="6400" width="8.88671875" style="48"/>
    <col min="6401" max="6401" width="5.33203125" style="48" customWidth="1"/>
    <col min="6402" max="6402" width="39.6640625" style="48" customWidth="1"/>
    <col min="6403" max="6403" width="21" style="48" customWidth="1"/>
    <col min="6404" max="6404" width="14.5546875" style="48" customWidth="1"/>
    <col min="6405" max="6405" width="17.88671875" style="48" customWidth="1"/>
    <col min="6406" max="6406" width="13.6640625" style="48" customWidth="1"/>
    <col min="6407" max="6407" width="17.88671875" style="48" customWidth="1"/>
    <col min="6408" max="6409" width="15.5546875" style="48" customWidth="1"/>
    <col min="6410" max="6656" width="8.88671875" style="48"/>
    <col min="6657" max="6657" width="5.33203125" style="48" customWidth="1"/>
    <col min="6658" max="6658" width="39.6640625" style="48" customWidth="1"/>
    <col min="6659" max="6659" width="21" style="48" customWidth="1"/>
    <col min="6660" max="6660" width="14.5546875" style="48" customWidth="1"/>
    <col min="6661" max="6661" width="17.88671875" style="48" customWidth="1"/>
    <col min="6662" max="6662" width="13.6640625" style="48" customWidth="1"/>
    <col min="6663" max="6663" width="17.88671875" style="48" customWidth="1"/>
    <col min="6664" max="6665" width="15.5546875" style="48" customWidth="1"/>
    <col min="6666" max="6912" width="8.88671875" style="48"/>
    <col min="6913" max="6913" width="5.33203125" style="48" customWidth="1"/>
    <col min="6914" max="6914" width="39.6640625" style="48" customWidth="1"/>
    <col min="6915" max="6915" width="21" style="48" customWidth="1"/>
    <col min="6916" max="6916" width="14.5546875" style="48" customWidth="1"/>
    <col min="6917" max="6917" width="17.88671875" style="48" customWidth="1"/>
    <col min="6918" max="6918" width="13.6640625" style="48" customWidth="1"/>
    <col min="6919" max="6919" width="17.88671875" style="48" customWidth="1"/>
    <col min="6920" max="6921" width="15.5546875" style="48" customWidth="1"/>
    <col min="6922" max="7168" width="8.88671875" style="48"/>
    <col min="7169" max="7169" width="5.33203125" style="48" customWidth="1"/>
    <col min="7170" max="7170" width="39.6640625" style="48" customWidth="1"/>
    <col min="7171" max="7171" width="21" style="48" customWidth="1"/>
    <col min="7172" max="7172" width="14.5546875" style="48" customWidth="1"/>
    <col min="7173" max="7173" width="17.88671875" style="48" customWidth="1"/>
    <col min="7174" max="7174" width="13.6640625" style="48" customWidth="1"/>
    <col min="7175" max="7175" width="17.88671875" style="48" customWidth="1"/>
    <col min="7176" max="7177" width="15.5546875" style="48" customWidth="1"/>
    <col min="7178" max="7424" width="8.88671875" style="48"/>
    <col min="7425" max="7425" width="5.33203125" style="48" customWidth="1"/>
    <col min="7426" max="7426" width="39.6640625" style="48" customWidth="1"/>
    <col min="7427" max="7427" width="21" style="48" customWidth="1"/>
    <col min="7428" max="7428" width="14.5546875" style="48" customWidth="1"/>
    <col min="7429" max="7429" width="17.88671875" style="48" customWidth="1"/>
    <col min="7430" max="7430" width="13.6640625" style="48" customWidth="1"/>
    <col min="7431" max="7431" width="17.88671875" style="48" customWidth="1"/>
    <col min="7432" max="7433" width="15.5546875" style="48" customWidth="1"/>
    <col min="7434" max="7680" width="8.88671875" style="48"/>
    <col min="7681" max="7681" width="5.33203125" style="48" customWidth="1"/>
    <col min="7682" max="7682" width="39.6640625" style="48" customWidth="1"/>
    <col min="7683" max="7683" width="21" style="48" customWidth="1"/>
    <col min="7684" max="7684" width="14.5546875" style="48" customWidth="1"/>
    <col min="7685" max="7685" width="17.88671875" style="48" customWidth="1"/>
    <col min="7686" max="7686" width="13.6640625" style="48" customWidth="1"/>
    <col min="7687" max="7687" width="17.88671875" style="48" customWidth="1"/>
    <col min="7688" max="7689" width="15.5546875" style="48" customWidth="1"/>
    <col min="7690" max="7936" width="8.88671875" style="48"/>
    <col min="7937" max="7937" width="5.33203125" style="48" customWidth="1"/>
    <col min="7938" max="7938" width="39.6640625" style="48" customWidth="1"/>
    <col min="7939" max="7939" width="21" style="48" customWidth="1"/>
    <col min="7940" max="7940" width="14.5546875" style="48" customWidth="1"/>
    <col min="7941" max="7941" width="17.88671875" style="48" customWidth="1"/>
    <col min="7942" max="7942" width="13.6640625" style="48" customWidth="1"/>
    <col min="7943" max="7943" width="17.88671875" style="48" customWidth="1"/>
    <col min="7944" max="7945" width="15.5546875" style="48" customWidth="1"/>
    <col min="7946" max="8192" width="8.88671875" style="48"/>
    <col min="8193" max="8193" width="5.33203125" style="48" customWidth="1"/>
    <col min="8194" max="8194" width="39.6640625" style="48" customWidth="1"/>
    <col min="8195" max="8195" width="21" style="48" customWidth="1"/>
    <col min="8196" max="8196" width="14.5546875" style="48" customWidth="1"/>
    <col min="8197" max="8197" width="17.88671875" style="48" customWidth="1"/>
    <col min="8198" max="8198" width="13.6640625" style="48" customWidth="1"/>
    <col min="8199" max="8199" width="17.88671875" style="48" customWidth="1"/>
    <col min="8200" max="8201" width="15.5546875" style="48" customWidth="1"/>
    <col min="8202" max="8448" width="8.88671875" style="48"/>
    <col min="8449" max="8449" width="5.33203125" style="48" customWidth="1"/>
    <col min="8450" max="8450" width="39.6640625" style="48" customWidth="1"/>
    <col min="8451" max="8451" width="21" style="48" customWidth="1"/>
    <col min="8452" max="8452" width="14.5546875" style="48" customWidth="1"/>
    <col min="8453" max="8453" width="17.88671875" style="48" customWidth="1"/>
    <col min="8454" max="8454" width="13.6640625" style="48" customWidth="1"/>
    <col min="8455" max="8455" width="17.88671875" style="48" customWidth="1"/>
    <col min="8456" max="8457" width="15.5546875" style="48" customWidth="1"/>
    <col min="8458" max="8704" width="8.88671875" style="48"/>
    <col min="8705" max="8705" width="5.33203125" style="48" customWidth="1"/>
    <col min="8706" max="8706" width="39.6640625" style="48" customWidth="1"/>
    <col min="8707" max="8707" width="21" style="48" customWidth="1"/>
    <col min="8708" max="8708" width="14.5546875" style="48" customWidth="1"/>
    <col min="8709" max="8709" width="17.88671875" style="48" customWidth="1"/>
    <col min="8710" max="8710" width="13.6640625" style="48" customWidth="1"/>
    <col min="8711" max="8711" width="17.88671875" style="48" customWidth="1"/>
    <col min="8712" max="8713" width="15.5546875" style="48" customWidth="1"/>
    <col min="8714" max="8960" width="8.88671875" style="48"/>
    <col min="8961" max="8961" width="5.33203125" style="48" customWidth="1"/>
    <col min="8962" max="8962" width="39.6640625" style="48" customWidth="1"/>
    <col min="8963" max="8963" width="21" style="48" customWidth="1"/>
    <col min="8964" max="8964" width="14.5546875" style="48" customWidth="1"/>
    <col min="8965" max="8965" width="17.88671875" style="48" customWidth="1"/>
    <col min="8966" max="8966" width="13.6640625" style="48" customWidth="1"/>
    <col min="8967" max="8967" width="17.88671875" style="48" customWidth="1"/>
    <col min="8968" max="8969" width="15.5546875" style="48" customWidth="1"/>
    <col min="8970" max="9216" width="8.88671875" style="48"/>
    <col min="9217" max="9217" width="5.33203125" style="48" customWidth="1"/>
    <col min="9218" max="9218" width="39.6640625" style="48" customWidth="1"/>
    <col min="9219" max="9219" width="21" style="48" customWidth="1"/>
    <col min="9220" max="9220" width="14.5546875" style="48" customWidth="1"/>
    <col min="9221" max="9221" width="17.88671875" style="48" customWidth="1"/>
    <col min="9222" max="9222" width="13.6640625" style="48" customWidth="1"/>
    <col min="9223" max="9223" width="17.88671875" style="48" customWidth="1"/>
    <col min="9224" max="9225" width="15.5546875" style="48" customWidth="1"/>
    <col min="9226" max="9472" width="8.88671875" style="48"/>
    <col min="9473" max="9473" width="5.33203125" style="48" customWidth="1"/>
    <col min="9474" max="9474" width="39.6640625" style="48" customWidth="1"/>
    <col min="9475" max="9475" width="21" style="48" customWidth="1"/>
    <col min="9476" max="9476" width="14.5546875" style="48" customWidth="1"/>
    <col min="9477" max="9477" width="17.88671875" style="48" customWidth="1"/>
    <col min="9478" max="9478" width="13.6640625" style="48" customWidth="1"/>
    <col min="9479" max="9479" width="17.88671875" style="48" customWidth="1"/>
    <col min="9480" max="9481" width="15.5546875" style="48" customWidth="1"/>
    <col min="9482" max="9728" width="8.88671875" style="48"/>
    <col min="9729" max="9729" width="5.33203125" style="48" customWidth="1"/>
    <col min="9730" max="9730" width="39.6640625" style="48" customWidth="1"/>
    <col min="9731" max="9731" width="21" style="48" customWidth="1"/>
    <col min="9732" max="9732" width="14.5546875" style="48" customWidth="1"/>
    <col min="9733" max="9733" width="17.88671875" style="48" customWidth="1"/>
    <col min="9734" max="9734" width="13.6640625" style="48" customWidth="1"/>
    <col min="9735" max="9735" width="17.88671875" style="48" customWidth="1"/>
    <col min="9736" max="9737" width="15.5546875" style="48" customWidth="1"/>
    <col min="9738" max="9984" width="8.88671875" style="48"/>
    <col min="9985" max="9985" width="5.33203125" style="48" customWidth="1"/>
    <col min="9986" max="9986" width="39.6640625" style="48" customWidth="1"/>
    <col min="9987" max="9987" width="21" style="48" customWidth="1"/>
    <col min="9988" max="9988" width="14.5546875" style="48" customWidth="1"/>
    <col min="9989" max="9989" width="17.88671875" style="48" customWidth="1"/>
    <col min="9990" max="9990" width="13.6640625" style="48" customWidth="1"/>
    <col min="9991" max="9991" width="17.88671875" style="48" customWidth="1"/>
    <col min="9992" max="9993" width="15.5546875" style="48" customWidth="1"/>
    <col min="9994" max="10240" width="8.88671875" style="48"/>
    <col min="10241" max="10241" width="5.33203125" style="48" customWidth="1"/>
    <col min="10242" max="10242" width="39.6640625" style="48" customWidth="1"/>
    <col min="10243" max="10243" width="21" style="48" customWidth="1"/>
    <col min="10244" max="10244" width="14.5546875" style="48" customWidth="1"/>
    <col min="10245" max="10245" width="17.88671875" style="48" customWidth="1"/>
    <col min="10246" max="10246" width="13.6640625" style="48" customWidth="1"/>
    <col min="10247" max="10247" width="17.88671875" style="48" customWidth="1"/>
    <col min="10248" max="10249" width="15.5546875" style="48" customWidth="1"/>
    <col min="10250" max="10496" width="8.88671875" style="48"/>
    <col min="10497" max="10497" width="5.33203125" style="48" customWidth="1"/>
    <col min="10498" max="10498" width="39.6640625" style="48" customWidth="1"/>
    <col min="10499" max="10499" width="21" style="48" customWidth="1"/>
    <col min="10500" max="10500" width="14.5546875" style="48" customWidth="1"/>
    <col min="10501" max="10501" width="17.88671875" style="48" customWidth="1"/>
    <col min="10502" max="10502" width="13.6640625" style="48" customWidth="1"/>
    <col min="10503" max="10503" width="17.88671875" style="48" customWidth="1"/>
    <col min="10504" max="10505" width="15.5546875" style="48" customWidth="1"/>
    <col min="10506" max="10752" width="8.88671875" style="48"/>
    <col min="10753" max="10753" width="5.33203125" style="48" customWidth="1"/>
    <col min="10754" max="10754" width="39.6640625" style="48" customWidth="1"/>
    <col min="10755" max="10755" width="21" style="48" customWidth="1"/>
    <col min="10756" max="10756" width="14.5546875" style="48" customWidth="1"/>
    <col min="10757" max="10757" width="17.88671875" style="48" customWidth="1"/>
    <col min="10758" max="10758" width="13.6640625" style="48" customWidth="1"/>
    <col min="10759" max="10759" width="17.88671875" style="48" customWidth="1"/>
    <col min="10760" max="10761" width="15.5546875" style="48" customWidth="1"/>
    <col min="10762" max="11008" width="8.88671875" style="48"/>
    <col min="11009" max="11009" width="5.33203125" style="48" customWidth="1"/>
    <col min="11010" max="11010" width="39.6640625" style="48" customWidth="1"/>
    <col min="11011" max="11011" width="21" style="48" customWidth="1"/>
    <col min="11012" max="11012" width="14.5546875" style="48" customWidth="1"/>
    <col min="11013" max="11013" width="17.88671875" style="48" customWidth="1"/>
    <col min="11014" max="11014" width="13.6640625" style="48" customWidth="1"/>
    <col min="11015" max="11015" width="17.88671875" style="48" customWidth="1"/>
    <col min="11016" max="11017" width="15.5546875" style="48" customWidth="1"/>
    <col min="11018" max="11264" width="8.88671875" style="48"/>
    <col min="11265" max="11265" width="5.33203125" style="48" customWidth="1"/>
    <col min="11266" max="11266" width="39.6640625" style="48" customWidth="1"/>
    <col min="11267" max="11267" width="21" style="48" customWidth="1"/>
    <col min="11268" max="11268" width="14.5546875" style="48" customWidth="1"/>
    <col min="11269" max="11269" width="17.88671875" style="48" customWidth="1"/>
    <col min="11270" max="11270" width="13.6640625" style="48" customWidth="1"/>
    <col min="11271" max="11271" width="17.88671875" style="48" customWidth="1"/>
    <col min="11272" max="11273" width="15.5546875" style="48" customWidth="1"/>
    <col min="11274" max="11520" width="8.88671875" style="48"/>
    <col min="11521" max="11521" width="5.33203125" style="48" customWidth="1"/>
    <col min="11522" max="11522" width="39.6640625" style="48" customWidth="1"/>
    <col min="11523" max="11523" width="21" style="48" customWidth="1"/>
    <col min="11524" max="11524" width="14.5546875" style="48" customWidth="1"/>
    <col min="11525" max="11525" width="17.88671875" style="48" customWidth="1"/>
    <col min="11526" max="11526" width="13.6640625" style="48" customWidth="1"/>
    <col min="11527" max="11527" width="17.88671875" style="48" customWidth="1"/>
    <col min="11528" max="11529" width="15.5546875" style="48" customWidth="1"/>
    <col min="11530" max="11776" width="8.88671875" style="48"/>
    <col min="11777" max="11777" width="5.33203125" style="48" customWidth="1"/>
    <col min="11778" max="11778" width="39.6640625" style="48" customWidth="1"/>
    <col min="11779" max="11779" width="21" style="48" customWidth="1"/>
    <col min="11780" max="11780" width="14.5546875" style="48" customWidth="1"/>
    <col min="11781" max="11781" width="17.88671875" style="48" customWidth="1"/>
    <col min="11782" max="11782" width="13.6640625" style="48" customWidth="1"/>
    <col min="11783" max="11783" width="17.88671875" style="48" customWidth="1"/>
    <col min="11784" max="11785" width="15.5546875" style="48" customWidth="1"/>
    <col min="11786" max="12032" width="8.88671875" style="48"/>
    <col min="12033" max="12033" width="5.33203125" style="48" customWidth="1"/>
    <col min="12034" max="12034" width="39.6640625" style="48" customWidth="1"/>
    <col min="12035" max="12035" width="21" style="48" customWidth="1"/>
    <col min="12036" max="12036" width="14.5546875" style="48" customWidth="1"/>
    <col min="12037" max="12037" width="17.88671875" style="48" customWidth="1"/>
    <col min="12038" max="12038" width="13.6640625" style="48" customWidth="1"/>
    <col min="12039" max="12039" width="17.88671875" style="48" customWidth="1"/>
    <col min="12040" max="12041" width="15.5546875" style="48" customWidth="1"/>
    <col min="12042" max="12288" width="8.88671875" style="48"/>
    <col min="12289" max="12289" width="5.33203125" style="48" customWidth="1"/>
    <col min="12290" max="12290" width="39.6640625" style="48" customWidth="1"/>
    <col min="12291" max="12291" width="21" style="48" customWidth="1"/>
    <col min="12292" max="12292" width="14.5546875" style="48" customWidth="1"/>
    <col min="12293" max="12293" width="17.88671875" style="48" customWidth="1"/>
    <col min="12294" max="12294" width="13.6640625" style="48" customWidth="1"/>
    <col min="12295" max="12295" width="17.88671875" style="48" customWidth="1"/>
    <col min="12296" max="12297" width="15.5546875" style="48" customWidth="1"/>
    <col min="12298" max="12544" width="8.88671875" style="48"/>
    <col min="12545" max="12545" width="5.33203125" style="48" customWidth="1"/>
    <col min="12546" max="12546" width="39.6640625" style="48" customWidth="1"/>
    <col min="12547" max="12547" width="21" style="48" customWidth="1"/>
    <col min="12548" max="12548" width="14.5546875" style="48" customWidth="1"/>
    <col min="12549" max="12549" width="17.88671875" style="48" customWidth="1"/>
    <col min="12550" max="12550" width="13.6640625" style="48" customWidth="1"/>
    <col min="12551" max="12551" width="17.88671875" style="48" customWidth="1"/>
    <col min="12552" max="12553" width="15.5546875" style="48" customWidth="1"/>
    <col min="12554" max="12800" width="8.88671875" style="48"/>
    <col min="12801" max="12801" width="5.33203125" style="48" customWidth="1"/>
    <col min="12802" max="12802" width="39.6640625" style="48" customWidth="1"/>
    <col min="12803" max="12803" width="21" style="48" customWidth="1"/>
    <col min="12804" max="12804" width="14.5546875" style="48" customWidth="1"/>
    <col min="12805" max="12805" width="17.88671875" style="48" customWidth="1"/>
    <col min="12806" max="12806" width="13.6640625" style="48" customWidth="1"/>
    <col min="12807" max="12807" width="17.88671875" style="48" customWidth="1"/>
    <col min="12808" max="12809" width="15.5546875" style="48" customWidth="1"/>
    <col min="12810" max="13056" width="8.88671875" style="48"/>
    <col min="13057" max="13057" width="5.33203125" style="48" customWidth="1"/>
    <col min="13058" max="13058" width="39.6640625" style="48" customWidth="1"/>
    <col min="13059" max="13059" width="21" style="48" customWidth="1"/>
    <col min="13060" max="13060" width="14.5546875" style="48" customWidth="1"/>
    <col min="13061" max="13061" width="17.88671875" style="48" customWidth="1"/>
    <col min="13062" max="13062" width="13.6640625" style="48" customWidth="1"/>
    <col min="13063" max="13063" width="17.88671875" style="48" customWidth="1"/>
    <col min="13064" max="13065" width="15.5546875" style="48" customWidth="1"/>
    <col min="13066" max="13312" width="8.88671875" style="48"/>
    <col min="13313" max="13313" width="5.33203125" style="48" customWidth="1"/>
    <col min="13314" max="13314" width="39.6640625" style="48" customWidth="1"/>
    <col min="13315" max="13315" width="21" style="48" customWidth="1"/>
    <col min="13316" max="13316" width="14.5546875" style="48" customWidth="1"/>
    <col min="13317" max="13317" width="17.88671875" style="48" customWidth="1"/>
    <col min="13318" max="13318" width="13.6640625" style="48" customWidth="1"/>
    <col min="13319" max="13319" width="17.88671875" style="48" customWidth="1"/>
    <col min="13320" max="13321" width="15.5546875" style="48" customWidth="1"/>
    <col min="13322" max="13568" width="8.88671875" style="48"/>
    <col min="13569" max="13569" width="5.33203125" style="48" customWidth="1"/>
    <col min="13570" max="13570" width="39.6640625" style="48" customWidth="1"/>
    <col min="13571" max="13571" width="21" style="48" customWidth="1"/>
    <col min="13572" max="13572" width="14.5546875" style="48" customWidth="1"/>
    <col min="13573" max="13573" width="17.88671875" style="48" customWidth="1"/>
    <col min="13574" max="13574" width="13.6640625" style="48" customWidth="1"/>
    <col min="13575" max="13575" width="17.88671875" style="48" customWidth="1"/>
    <col min="13576" max="13577" width="15.5546875" style="48" customWidth="1"/>
    <col min="13578" max="13824" width="8.88671875" style="48"/>
    <col min="13825" max="13825" width="5.33203125" style="48" customWidth="1"/>
    <col min="13826" max="13826" width="39.6640625" style="48" customWidth="1"/>
    <col min="13827" max="13827" width="21" style="48" customWidth="1"/>
    <col min="13828" max="13828" width="14.5546875" style="48" customWidth="1"/>
    <col min="13829" max="13829" width="17.88671875" style="48" customWidth="1"/>
    <col min="13830" max="13830" width="13.6640625" style="48" customWidth="1"/>
    <col min="13831" max="13831" width="17.88671875" style="48" customWidth="1"/>
    <col min="13832" max="13833" width="15.5546875" style="48" customWidth="1"/>
    <col min="13834" max="14080" width="8.88671875" style="48"/>
    <col min="14081" max="14081" width="5.33203125" style="48" customWidth="1"/>
    <col min="14082" max="14082" width="39.6640625" style="48" customWidth="1"/>
    <col min="14083" max="14083" width="21" style="48" customWidth="1"/>
    <col min="14084" max="14084" width="14.5546875" style="48" customWidth="1"/>
    <col min="14085" max="14085" width="17.88671875" style="48" customWidth="1"/>
    <col min="14086" max="14086" width="13.6640625" style="48" customWidth="1"/>
    <col min="14087" max="14087" width="17.88671875" style="48" customWidth="1"/>
    <col min="14088" max="14089" width="15.5546875" style="48" customWidth="1"/>
    <col min="14090" max="14336" width="8.88671875" style="48"/>
    <col min="14337" max="14337" width="5.33203125" style="48" customWidth="1"/>
    <col min="14338" max="14338" width="39.6640625" style="48" customWidth="1"/>
    <col min="14339" max="14339" width="21" style="48" customWidth="1"/>
    <col min="14340" max="14340" width="14.5546875" style="48" customWidth="1"/>
    <col min="14341" max="14341" width="17.88671875" style="48" customWidth="1"/>
    <col min="14342" max="14342" width="13.6640625" style="48" customWidth="1"/>
    <col min="14343" max="14343" width="17.88671875" style="48" customWidth="1"/>
    <col min="14344" max="14345" width="15.5546875" style="48" customWidth="1"/>
    <col min="14346" max="14592" width="8.88671875" style="48"/>
    <col min="14593" max="14593" width="5.33203125" style="48" customWidth="1"/>
    <col min="14594" max="14594" width="39.6640625" style="48" customWidth="1"/>
    <col min="14595" max="14595" width="21" style="48" customWidth="1"/>
    <col min="14596" max="14596" width="14.5546875" style="48" customWidth="1"/>
    <col min="14597" max="14597" width="17.88671875" style="48" customWidth="1"/>
    <col min="14598" max="14598" width="13.6640625" style="48" customWidth="1"/>
    <col min="14599" max="14599" width="17.88671875" style="48" customWidth="1"/>
    <col min="14600" max="14601" width="15.5546875" style="48" customWidth="1"/>
    <col min="14602" max="14848" width="8.88671875" style="48"/>
    <col min="14849" max="14849" width="5.33203125" style="48" customWidth="1"/>
    <col min="14850" max="14850" width="39.6640625" style="48" customWidth="1"/>
    <col min="14851" max="14851" width="21" style="48" customWidth="1"/>
    <col min="14852" max="14852" width="14.5546875" style="48" customWidth="1"/>
    <col min="14853" max="14853" width="17.88671875" style="48" customWidth="1"/>
    <col min="14854" max="14854" width="13.6640625" style="48" customWidth="1"/>
    <col min="14855" max="14855" width="17.88671875" style="48" customWidth="1"/>
    <col min="14856" max="14857" width="15.5546875" style="48" customWidth="1"/>
    <col min="14858" max="15104" width="8.88671875" style="48"/>
    <col min="15105" max="15105" width="5.33203125" style="48" customWidth="1"/>
    <col min="15106" max="15106" width="39.6640625" style="48" customWidth="1"/>
    <col min="15107" max="15107" width="21" style="48" customWidth="1"/>
    <col min="15108" max="15108" width="14.5546875" style="48" customWidth="1"/>
    <col min="15109" max="15109" width="17.88671875" style="48" customWidth="1"/>
    <col min="15110" max="15110" width="13.6640625" style="48" customWidth="1"/>
    <col min="15111" max="15111" width="17.88671875" style="48" customWidth="1"/>
    <col min="15112" max="15113" width="15.5546875" style="48" customWidth="1"/>
    <col min="15114" max="15360" width="8.88671875" style="48"/>
    <col min="15361" max="15361" width="5.33203125" style="48" customWidth="1"/>
    <col min="15362" max="15362" width="39.6640625" style="48" customWidth="1"/>
    <col min="15363" max="15363" width="21" style="48" customWidth="1"/>
    <col min="15364" max="15364" width="14.5546875" style="48" customWidth="1"/>
    <col min="15365" max="15365" width="17.88671875" style="48" customWidth="1"/>
    <col min="15366" max="15366" width="13.6640625" style="48" customWidth="1"/>
    <col min="15367" max="15367" width="17.88671875" style="48" customWidth="1"/>
    <col min="15368" max="15369" width="15.5546875" style="48" customWidth="1"/>
    <col min="15370" max="15616" width="8.88671875" style="48"/>
    <col min="15617" max="15617" width="5.33203125" style="48" customWidth="1"/>
    <col min="15618" max="15618" width="39.6640625" style="48" customWidth="1"/>
    <col min="15619" max="15619" width="21" style="48" customWidth="1"/>
    <col min="15620" max="15620" width="14.5546875" style="48" customWidth="1"/>
    <col min="15621" max="15621" width="17.88671875" style="48" customWidth="1"/>
    <col min="15622" max="15622" width="13.6640625" style="48" customWidth="1"/>
    <col min="15623" max="15623" width="17.88671875" style="48" customWidth="1"/>
    <col min="15624" max="15625" width="15.5546875" style="48" customWidth="1"/>
    <col min="15626" max="15872" width="8.88671875" style="48"/>
    <col min="15873" max="15873" width="5.33203125" style="48" customWidth="1"/>
    <col min="15874" max="15874" width="39.6640625" style="48" customWidth="1"/>
    <col min="15875" max="15875" width="21" style="48" customWidth="1"/>
    <col min="15876" max="15876" width="14.5546875" style="48" customWidth="1"/>
    <col min="15877" max="15877" width="17.88671875" style="48" customWidth="1"/>
    <col min="15878" max="15878" width="13.6640625" style="48" customWidth="1"/>
    <col min="15879" max="15879" width="17.88671875" style="48" customWidth="1"/>
    <col min="15880" max="15881" width="15.5546875" style="48" customWidth="1"/>
    <col min="15882" max="16128" width="8.88671875" style="48"/>
    <col min="16129" max="16129" width="5.33203125" style="48" customWidth="1"/>
    <col min="16130" max="16130" width="39.6640625" style="48" customWidth="1"/>
    <col min="16131" max="16131" width="21" style="48" customWidth="1"/>
    <col min="16132" max="16132" width="14.5546875" style="48" customWidth="1"/>
    <col min="16133" max="16133" width="17.88671875" style="48" customWidth="1"/>
    <col min="16134" max="16134" width="13.6640625" style="48" customWidth="1"/>
    <col min="16135" max="16135" width="17.88671875" style="48" customWidth="1"/>
    <col min="16136" max="16137" width="15.5546875" style="48" customWidth="1"/>
    <col min="16138" max="16384" width="8.88671875" style="48"/>
  </cols>
  <sheetData>
    <row r="1" spans="1:9">
      <c r="A1" s="201" t="s">
        <v>339</v>
      </c>
      <c r="B1" s="201"/>
      <c r="C1" s="201"/>
      <c r="D1" s="201"/>
      <c r="E1" s="201"/>
      <c r="F1" s="201"/>
      <c r="G1" s="201"/>
      <c r="H1" s="201"/>
      <c r="I1" s="201"/>
    </row>
    <row r="2" spans="1:9">
      <c r="A2" s="201" t="s">
        <v>340</v>
      </c>
      <c r="B2" s="201"/>
      <c r="C2" s="201"/>
      <c r="D2" s="201"/>
      <c r="E2" s="201"/>
      <c r="F2" s="201"/>
      <c r="G2" s="201"/>
      <c r="H2" s="201"/>
      <c r="I2" s="201"/>
    </row>
    <row r="3" spans="1:9">
      <c r="A3" s="50"/>
      <c r="B3" s="51"/>
    </row>
    <row r="4" spans="1:9">
      <c r="A4" s="205" t="s">
        <v>341</v>
      </c>
      <c r="B4" s="206" t="s">
        <v>342</v>
      </c>
      <c r="C4" s="206" t="s">
        <v>343</v>
      </c>
      <c r="D4" s="202" t="s">
        <v>344</v>
      </c>
      <c r="E4" s="203"/>
      <c r="F4" s="203"/>
      <c r="G4" s="203"/>
      <c r="H4" s="204"/>
      <c r="I4" s="206" t="s">
        <v>345</v>
      </c>
    </row>
    <row r="5" spans="1:9" ht="38.4" customHeight="1">
      <c r="A5" s="205"/>
      <c r="B5" s="206"/>
      <c r="C5" s="206"/>
      <c r="D5" s="52">
        <v>2019</v>
      </c>
      <c r="E5" s="52">
        <v>2020</v>
      </c>
      <c r="F5" s="52">
        <v>2021</v>
      </c>
      <c r="G5" s="52">
        <v>2022</v>
      </c>
      <c r="H5" s="52">
        <v>2023</v>
      </c>
      <c r="I5" s="206"/>
    </row>
    <row r="6" spans="1:9" s="47" customFormat="1">
      <c r="A6" s="53">
        <v>1</v>
      </c>
      <c r="B6" s="53">
        <v>2</v>
      </c>
      <c r="C6" s="53">
        <v>3</v>
      </c>
      <c r="D6" s="53">
        <v>4</v>
      </c>
      <c r="E6" s="53">
        <v>5</v>
      </c>
      <c r="F6" s="53">
        <v>6</v>
      </c>
      <c r="G6" s="53">
        <v>7</v>
      </c>
      <c r="H6" s="53">
        <v>8</v>
      </c>
      <c r="I6" s="53">
        <v>9</v>
      </c>
    </row>
    <row r="7" spans="1:9" ht="20.399999999999999" customHeight="1">
      <c r="A7" s="54">
        <v>1</v>
      </c>
      <c r="B7" s="132" t="s">
        <v>7</v>
      </c>
      <c r="C7" s="133">
        <v>11.43</v>
      </c>
      <c r="D7" s="134">
        <v>11.88</v>
      </c>
      <c r="E7" s="134">
        <v>12.11</v>
      </c>
      <c r="F7" s="134">
        <v>12.33</v>
      </c>
      <c r="G7" s="134">
        <v>12.56</v>
      </c>
      <c r="H7" s="134">
        <v>12.78</v>
      </c>
      <c r="I7" s="134">
        <v>12.78</v>
      </c>
    </row>
    <row r="8" spans="1:9" ht="20.399999999999999" customHeight="1">
      <c r="A8" s="56">
        <v>2</v>
      </c>
      <c r="B8" s="132" t="s">
        <v>8</v>
      </c>
      <c r="C8" s="133">
        <v>15.03</v>
      </c>
      <c r="D8" s="134">
        <v>15.27</v>
      </c>
      <c r="E8" s="134">
        <v>15.38</v>
      </c>
      <c r="F8" s="135">
        <v>15.5</v>
      </c>
      <c r="G8" s="134">
        <v>15.62</v>
      </c>
      <c r="H8" s="134">
        <v>15.74</v>
      </c>
      <c r="I8" s="134">
        <v>15.74</v>
      </c>
    </row>
    <row r="9" spans="1:9" ht="20.399999999999999" customHeight="1">
      <c r="A9" s="56">
        <v>3</v>
      </c>
      <c r="B9" s="136" t="s">
        <v>346</v>
      </c>
      <c r="C9" s="137">
        <v>1</v>
      </c>
      <c r="D9" s="137">
        <v>1</v>
      </c>
      <c r="E9" s="137">
        <v>1</v>
      </c>
      <c r="F9" s="137">
        <v>1</v>
      </c>
      <c r="G9" s="137">
        <v>1</v>
      </c>
      <c r="H9" s="137">
        <v>1</v>
      </c>
      <c r="I9" s="137">
        <v>1</v>
      </c>
    </row>
    <row r="10" spans="1:9" ht="20.399999999999999" customHeight="1">
      <c r="A10" s="56">
        <v>4</v>
      </c>
      <c r="B10" s="136" t="s">
        <v>347</v>
      </c>
      <c r="C10" s="137">
        <v>1</v>
      </c>
      <c r="D10" s="137">
        <v>1</v>
      </c>
      <c r="E10" s="137">
        <v>1</v>
      </c>
      <c r="F10" s="137">
        <v>1</v>
      </c>
      <c r="G10" s="137">
        <v>1</v>
      </c>
      <c r="H10" s="137">
        <v>1</v>
      </c>
      <c r="I10" s="137">
        <v>1</v>
      </c>
    </row>
    <row r="11" spans="1:9" ht="20.399999999999999" customHeight="1">
      <c r="A11" s="54">
        <v>5</v>
      </c>
      <c r="B11" s="136" t="s">
        <v>13</v>
      </c>
      <c r="C11" s="138">
        <v>77</v>
      </c>
      <c r="D11" s="138">
        <v>77</v>
      </c>
      <c r="E11" s="138" t="s">
        <v>14</v>
      </c>
      <c r="F11" s="138">
        <v>78</v>
      </c>
      <c r="G11" s="138" t="s">
        <v>15</v>
      </c>
      <c r="H11" s="138">
        <v>79</v>
      </c>
      <c r="I11" s="138">
        <v>79</v>
      </c>
    </row>
    <row r="12" spans="1:9" ht="20.399999999999999" customHeight="1">
      <c r="A12" s="56">
        <v>6</v>
      </c>
      <c r="B12" s="136" t="s">
        <v>16</v>
      </c>
      <c r="C12" s="138">
        <v>57</v>
      </c>
      <c r="D12" s="138">
        <v>57</v>
      </c>
      <c r="E12" s="138">
        <v>58</v>
      </c>
      <c r="F12" s="138">
        <v>60</v>
      </c>
      <c r="G12" s="138">
        <v>62</v>
      </c>
      <c r="H12" s="139">
        <v>64</v>
      </c>
      <c r="I12" s="139">
        <v>64</v>
      </c>
    </row>
    <row r="13" spans="1:9" ht="24" customHeight="1">
      <c r="A13" s="54">
        <v>7</v>
      </c>
      <c r="B13" s="140" t="s">
        <v>348</v>
      </c>
      <c r="C13" s="141">
        <v>1</v>
      </c>
      <c r="D13" s="141">
        <v>1</v>
      </c>
      <c r="E13" s="141">
        <v>1</v>
      </c>
      <c r="F13" s="141">
        <v>1</v>
      </c>
      <c r="G13" s="141">
        <v>1</v>
      </c>
      <c r="H13" s="141">
        <v>1</v>
      </c>
      <c r="I13" s="141">
        <v>1</v>
      </c>
    </row>
    <row r="14" spans="1:9" ht="24" customHeight="1">
      <c r="A14" s="56">
        <v>8</v>
      </c>
      <c r="B14" s="140" t="s">
        <v>349</v>
      </c>
      <c r="C14" s="141">
        <v>1</v>
      </c>
      <c r="D14" s="141">
        <v>1</v>
      </c>
      <c r="E14" s="141">
        <v>1</v>
      </c>
      <c r="F14" s="141">
        <v>1</v>
      </c>
      <c r="G14" s="141">
        <v>1</v>
      </c>
      <c r="H14" s="141">
        <v>1</v>
      </c>
      <c r="I14" s="141">
        <v>1</v>
      </c>
    </row>
    <row r="15" spans="1:9" ht="24" customHeight="1">
      <c r="A15" s="56">
        <v>9</v>
      </c>
      <c r="B15" s="142" t="s">
        <v>67</v>
      </c>
      <c r="C15" s="143">
        <v>1.0690999999999999</v>
      </c>
      <c r="D15" s="144">
        <v>1.0891</v>
      </c>
      <c r="E15" s="144">
        <v>1.1091</v>
      </c>
      <c r="F15" s="144">
        <v>1.1291</v>
      </c>
      <c r="G15" s="144">
        <v>1.1491</v>
      </c>
      <c r="H15" s="144">
        <v>1.1691</v>
      </c>
      <c r="I15" s="145">
        <f>H15</f>
        <v>1.1691</v>
      </c>
    </row>
    <row r="16" spans="1:9" ht="24" customHeight="1">
      <c r="A16" s="56">
        <v>10</v>
      </c>
      <c r="B16" s="142" t="s">
        <v>68</v>
      </c>
      <c r="C16" s="143">
        <v>0.95299999999999996</v>
      </c>
      <c r="D16" s="144">
        <v>0.96799999999999997</v>
      </c>
      <c r="E16" s="144">
        <v>0.97670000000000001</v>
      </c>
      <c r="F16" s="144">
        <v>0.98540000000000005</v>
      </c>
      <c r="G16" s="144">
        <v>0.99409999999999998</v>
      </c>
      <c r="H16" s="146">
        <v>1</v>
      </c>
      <c r="I16" s="141">
        <f t="shared" ref="I16:I18" si="0">H16</f>
        <v>1</v>
      </c>
    </row>
    <row r="17" spans="1:9" ht="24" customHeight="1">
      <c r="A17" s="54">
        <v>11</v>
      </c>
      <c r="B17" s="142" t="s">
        <v>69</v>
      </c>
      <c r="C17" s="143">
        <v>1.0256000000000001</v>
      </c>
      <c r="D17" s="144">
        <v>1.0289999999999999</v>
      </c>
      <c r="E17" s="144">
        <v>1.0357000000000001</v>
      </c>
      <c r="F17" s="144">
        <v>1.0423</v>
      </c>
      <c r="G17" s="144">
        <v>1.0489999999999999</v>
      </c>
      <c r="H17" s="144">
        <v>1.0557000000000001</v>
      </c>
      <c r="I17" s="145">
        <f t="shared" si="0"/>
        <v>1.0557000000000001</v>
      </c>
    </row>
    <row r="18" spans="1:9" ht="24" customHeight="1">
      <c r="A18" s="56">
        <v>12</v>
      </c>
      <c r="B18" s="142" t="s">
        <v>70</v>
      </c>
      <c r="C18" s="143">
        <v>0.81069999999999998</v>
      </c>
      <c r="D18" s="144">
        <v>0.82069999999999999</v>
      </c>
      <c r="E18" s="144">
        <v>0.83069999999999999</v>
      </c>
      <c r="F18" s="144">
        <v>0.8407</v>
      </c>
      <c r="G18" s="144">
        <v>0.85070000000000001</v>
      </c>
      <c r="H18" s="144">
        <v>0.86070000000000002</v>
      </c>
      <c r="I18" s="145">
        <f t="shared" si="0"/>
        <v>0.86070000000000002</v>
      </c>
    </row>
    <row r="19" spans="1:9" ht="39.6">
      <c r="A19" s="54">
        <v>13</v>
      </c>
      <c r="B19" s="147" t="s">
        <v>350</v>
      </c>
      <c r="C19" s="148" t="s">
        <v>351</v>
      </c>
      <c r="D19" s="148" t="s">
        <v>352</v>
      </c>
      <c r="E19" s="149" t="s">
        <v>353</v>
      </c>
      <c r="F19" s="149" t="s">
        <v>354</v>
      </c>
      <c r="G19" s="149" t="s">
        <v>355</v>
      </c>
      <c r="H19" s="149" t="s">
        <v>356</v>
      </c>
      <c r="I19" s="149" t="s">
        <v>356</v>
      </c>
    </row>
    <row r="20" spans="1:9" ht="39.6">
      <c r="A20" s="56">
        <v>14</v>
      </c>
      <c r="B20" s="147" t="s">
        <v>357</v>
      </c>
      <c r="C20" s="141">
        <v>0.1</v>
      </c>
      <c r="D20" s="141">
        <v>0.6</v>
      </c>
      <c r="E20" s="141">
        <v>0.7</v>
      </c>
      <c r="F20" s="141">
        <v>0.8</v>
      </c>
      <c r="G20" s="141">
        <v>0.9</v>
      </c>
      <c r="H20" s="141">
        <v>1</v>
      </c>
      <c r="I20" s="141">
        <v>1</v>
      </c>
    </row>
    <row r="21" spans="1:9">
      <c r="A21" s="56">
        <v>15</v>
      </c>
      <c r="B21" s="147" t="s">
        <v>130</v>
      </c>
      <c r="C21" s="148" t="s">
        <v>358</v>
      </c>
      <c r="D21" s="141">
        <v>1</v>
      </c>
      <c r="E21" s="141">
        <v>1</v>
      </c>
      <c r="F21" s="141">
        <v>1</v>
      </c>
      <c r="G21" s="141">
        <v>1</v>
      </c>
      <c r="H21" s="141">
        <v>1</v>
      </c>
      <c r="I21" s="141">
        <v>1</v>
      </c>
    </row>
    <row r="22" spans="1:9">
      <c r="A22" s="56">
        <v>16</v>
      </c>
      <c r="B22" s="147" t="s">
        <v>131</v>
      </c>
      <c r="C22" s="148" t="s">
        <v>358</v>
      </c>
      <c r="D22" s="141">
        <v>1</v>
      </c>
      <c r="E22" s="141">
        <v>1</v>
      </c>
      <c r="F22" s="141">
        <v>1</v>
      </c>
      <c r="G22" s="141">
        <v>1</v>
      </c>
      <c r="H22" s="141">
        <v>1</v>
      </c>
      <c r="I22" s="141">
        <v>1</v>
      </c>
    </row>
    <row r="23" spans="1:9" ht="26.4">
      <c r="A23" s="54">
        <v>17</v>
      </c>
      <c r="B23" s="147" t="s">
        <v>359</v>
      </c>
      <c r="C23" s="141">
        <v>0.56000000000000005</v>
      </c>
      <c r="D23" s="141">
        <v>0.6</v>
      </c>
      <c r="E23" s="141">
        <v>0.7</v>
      </c>
      <c r="F23" s="141">
        <v>0.8</v>
      </c>
      <c r="G23" s="141">
        <v>0.9</v>
      </c>
      <c r="H23" s="141">
        <v>1</v>
      </c>
      <c r="I23" s="141">
        <v>1</v>
      </c>
    </row>
    <row r="24" spans="1:9" ht="26.4">
      <c r="A24" s="56">
        <v>18</v>
      </c>
      <c r="B24" s="147" t="s">
        <v>360</v>
      </c>
      <c r="C24" s="141">
        <v>0.57999999999999996</v>
      </c>
      <c r="D24" s="141">
        <v>0.6</v>
      </c>
      <c r="E24" s="141">
        <v>0.7</v>
      </c>
      <c r="F24" s="141">
        <v>0.8</v>
      </c>
      <c r="G24" s="141">
        <v>0.9</v>
      </c>
      <c r="H24" s="141">
        <v>1</v>
      </c>
      <c r="I24" s="141">
        <v>1</v>
      </c>
    </row>
    <row r="25" spans="1:9" ht="26.4">
      <c r="A25" s="54">
        <v>19</v>
      </c>
      <c r="B25" s="147" t="s">
        <v>361</v>
      </c>
      <c r="C25" s="141">
        <v>0.57999999999999996</v>
      </c>
      <c r="D25" s="141">
        <v>0.6</v>
      </c>
      <c r="E25" s="141">
        <v>0.7</v>
      </c>
      <c r="F25" s="141">
        <v>0.8</v>
      </c>
      <c r="G25" s="141">
        <v>0.9</v>
      </c>
      <c r="H25" s="141">
        <v>1</v>
      </c>
      <c r="I25" s="141">
        <v>1</v>
      </c>
    </row>
    <row r="26" spans="1:9" ht="26.4">
      <c r="A26" s="56">
        <v>20</v>
      </c>
      <c r="B26" s="147" t="s">
        <v>362</v>
      </c>
      <c r="C26" s="141">
        <v>0.9</v>
      </c>
      <c r="D26" s="141">
        <v>0.92</v>
      </c>
      <c r="E26" s="141">
        <v>0.94</v>
      </c>
      <c r="F26" s="141">
        <v>0.96</v>
      </c>
      <c r="G26" s="141">
        <v>0.96</v>
      </c>
      <c r="H26" s="141">
        <v>0.96</v>
      </c>
      <c r="I26" s="141">
        <v>0.96</v>
      </c>
    </row>
    <row r="27" spans="1:9">
      <c r="A27" s="56">
        <v>21</v>
      </c>
      <c r="B27" s="140" t="s">
        <v>205</v>
      </c>
      <c r="C27" s="141">
        <v>0.93</v>
      </c>
      <c r="D27" s="141">
        <v>0.95</v>
      </c>
      <c r="E27" s="141">
        <v>1</v>
      </c>
      <c r="F27" s="141">
        <v>1</v>
      </c>
      <c r="G27" s="141">
        <v>1</v>
      </c>
      <c r="H27" s="141">
        <v>1</v>
      </c>
      <c r="I27" s="141">
        <v>1</v>
      </c>
    </row>
    <row r="28" spans="1:9" ht="26.4">
      <c r="A28" s="56">
        <v>22</v>
      </c>
      <c r="B28" s="147" t="s">
        <v>363</v>
      </c>
      <c r="C28" s="141">
        <v>0.7</v>
      </c>
      <c r="D28" s="141">
        <v>0.8</v>
      </c>
      <c r="E28" s="141">
        <v>0.85</v>
      </c>
      <c r="F28" s="141">
        <v>0.9</v>
      </c>
      <c r="G28" s="141">
        <v>0.95</v>
      </c>
      <c r="H28" s="141">
        <v>1</v>
      </c>
      <c r="I28" s="141">
        <v>1</v>
      </c>
    </row>
    <row r="29" spans="1:9" ht="26.4">
      <c r="A29" s="54">
        <v>23</v>
      </c>
      <c r="B29" s="147" t="s">
        <v>364</v>
      </c>
      <c r="C29" s="141">
        <v>0.45</v>
      </c>
      <c r="D29" s="141">
        <v>0.5</v>
      </c>
      <c r="E29" s="141">
        <v>0.75</v>
      </c>
      <c r="F29" s="141">
        <v>1</v>
      </c>
      <c r="G29" s="141">
        <v>1</v>
      </c>
      <c r="H29" s="141">
        <v>1</v>
      </c>
      <c r="I29" s="141">
        <v>1</v>
      </c>
    </row>
    <row r="30" spans="1:9" ht="26.4">
      <c r="A30" s="56">
        <v>24</v>
      </c>
      <c r="B30" s="147" t="s">
        <v>365</v>
      </c>
      <c r="C30" s="141">
        <v>0.35</v>
      </c>
      <c r="D30" s="141">
        <v>0.4</v>
      </c>
      <c r="E30" s="141">
        <v>0.5</v>
      </c>
      <c r="F30" s="141">
        <v>0.6</v>
      </c>
      <c r="G30" s="141">
        <v>0.7</v>
      </c>
      <c r="H30" s="141">
        <v>0.8</v>
      </c>
      <c r="I30" s="141">
        <v>0.8</v>
      </c>
    </row>
    <row r="31" spans="1:9" ht="26.4">
      <c r="A31" s="54">
        <v>25</v>
      </c>
      <c r="B31" s="147" t="s">
        <v>366</v>
      </c>
      <c r="C31" s="141">
        <v>0.25</v>
      </c>
      <c r="D31" s="141">
        <v>0.25</v>
      </c>
      <c r="E31" s="141">
        <v>1</v>
      </c>
      <c r="F31" s="141">
        <v>1</v>
      </c>
      <c r="G31" s="141">
        <v>1</v>
      </c>
      <c r="H31" s="141">
        <v>1</v>
      </c>
      <c r="I31" s="141">
        <v>1</v>
      </c>
    </row>
    <row r="32" spans="1:9">
      <c r="A32" s="56">
        <v>26</v>
      </c>
      <c r="B32" s="140" t="s">
        <v>367</v>
      </c>
      <c r="C32" s="141">
        <v>0.88</v>
      </c>
      <c r="D32" s="141">
        <v>0.9</v>
      </c>
      <c r="E32" s="141">
        <v>0.92</v>
      </c>
      <c r="F32" s="141">
        <v>0.94</v>
      </c>
      <c r="G32" s="141">
        <v>0.96</v>
      </c>
      <c r="H32" s="141">
        <v>1</v>
      </c>
      <c r="I32" s="141">
        <v>1</v>
      </c>
    </row>
    <row r="33" spans="1:9" ht="26.4">
      <c r="A33" s="56">
        <v>27</v>
      </c>
      <c r="B33" s="147" t="s">
        <v>368</v>
      </c>
      <c r="C33" s="141">
        <v>0.68</v>
      </c>
      <c r="D33" s="141">
        <v>0.7</v>
      </c>
      <c r="E33" s="141">
        <v>0.72</v>
      </c>
      <c r="F33" s="141">
        <v>0.74</v>
      </c>
      <c r="G33" s="141">
        <v>0.76</v>
      </c>
      <c r="H33" s="141">
        <v>0.8</v>
      </c>
      <c r="I33" s="141">
        <v>0.8</v>
      </c>
    </row>
    <row r="34" spans="1:9" ht="63" customHeight="1">
      <c r="A34" s="56">
        <v>28</v>
      </c>
      <c r="B34" s="150" t="s">
        <v>262</v>
      </c>
      <c r="C34" s="138" t="s">
        <v>20</v>
      </c>
      <c r="D34" s="138" t="s">
        <v>20</v>
      </c>
      <c r="E34" s="138" t="s">
        <v>21</v>
      </c>
      <c r="F34" s="138" t="s">
        <v>22</v>
      </c>
      <c r="G34" s="138" t="s">
        <v>23</v>
      </c>
      <c r="H34" s="138" t="s">
        <v>24</v>
      </c>
      <c r="I34" s="138" t="s">
        <v>24</v>
      </c>
    </row>
    <row r="35" spans="1:9" ht="39.6">
      <c r="A35" s="54">
        <v>29</v>
      </c>
      <c r="B35" s="151" t="s">
        <v>542</v>
      </c>
      <c r="C35" s="152" t="s">
        <v>122</v>
      </c>
      <c r="D35" s="152" t="s">
        <v>123</v>
      </c>
      <c r="E35" s="152" t="s">
        <v>544</v>
      </c>
      <c r="F35" s="152" t="s">
        <v>545</v>
      </c>
      <c r="G35" s="152" t="s">
        <v>546</v>
      </c>
      <c r="H35" s="152" t="s">
        <v>543</v>
      </c>
      <c r="I35" s="152" t="s">
        <v>543</v>
      </c>
    </row>
    <row r="36" spans="1:9" ht="39.6">
      <c r="A36" s="56">
        <v>30</v>
      </c>
      <c r="B36" s="153" t="s">
        <v>369</v>
      </c>
      <c r="C36" s="149" t="s">
        <v>370</v>
      </c>
      <c r="D36" s="149" t="s">
        <v>370</v>
      </c>
      <c r="E36" s="149" t="s">
        <v>371</v>
      </c>
      <c r="F36" s="149" t="s">
        <v>372</v>
      </c>
      <c r="G36" s="149" t="s">
        <v>373</v>
      </c>
      <c r="H36" s="149" t="s">
        <v>374</v>
      </c>
      <c r="I36" s="149" t="s">
        <v>374</v>
      </c>
    </row>
    <row r="37" spans="1:9">
      <c r="A37" s="54">
        <v>31</v>
      </c>
      <c r="B37" s="159" t="s">
        <v>279</v>
      </c>
      <c r="C37" s="160" t="s">
        <v>280</v>
      </c>
      <c r="D37" s="160" t="s">
        <v>280</v>
      </c>
      <c r="E37" s="160" t="s">
        <v>280</v>
      </c>
      <c r="F37" s="160" t="s">
        <v>280</v>
      </c>
      <c r="G37" s="160" t="s">
        <v>280</v>
      </c>
      <c r="H37" s="160" t="s">
        <v>280</v>
      </c>
      <c r="I37" s="160" t="s">
        <v>280</v>
      </c>
    </row>
    <row r="38" spans="1:9">
      <c r="A38" s="56">
        <v>32</v>
      </c>
      <c r="B38" s="154" t="s">
        <v>551</v>
      </c>
      <c r="C38" s="149" t="s">
        <v>290</v>
      </c>
      <c r="D38" s="149" t="s">
        <v>290</v>
      </c>
      <c r="E38" s="149" t="s">
        <v>291</v>
      </c>
      <c r="F38" s="149" t="s">
        <v>291</v>
      </c>
      <c r="G38" s="149" t="s">
        <v>291</v>
      </c>
      <c r="H38" s="149" t="s">
        <v>291</v>
      </c>
      <c r="I38" s="149" t="s">
        <v>291</v>
      </c>
    </row>
    <row r="39" spans="1:9">
      <c r="A39" s="54">
        <v>33</v>
      </c>
      <c r="B39" s="155" t="s">
        <v>294</v>
      </c>
      <c r="C39" s="149" t="s">
        <v>549</v>
      </c>
      <c r="D39" s="149" t="s">
        <v>549</v>
      </c>
      <c r="E39" s="149" t="s">
        <v>549</v>
      </c>
      <c r="F39" s="149" t="s">
        <v>549</v>
      </c>
      <c r="G39" s="149" t="s">
        <v>549</v>
      </c>
      <c r="H39" s="149" t="s">
        <v>549</v>
      </c>
      <c r="I39" s="149" t="s">
        <v>549</v>
      </c>
    </row>
    <row r="40" spans="1:9">
      <c r="A40" s="54">
        <v>34</v>
      </c>
      <c r="B40" s="156" t="s">
        <v>547</v>
      </c>
      <c r="C40" s="157">
        <v>5.45</v>
      </c>
      <c r="D40" s="157">
        <v>5.45</v>
      </c>
      <c r="E40" s="157">
        <v>5.03</v>
      </c>
      <c r="F40" s="157">
        <v>4.5999999999999996</v>
      </c>
      <c r="G40" s="157">
        <v>4.18</v>
      </c>
      <c r="H40" s="157">
        <v>3.75</v>
      </c>
      <c r="I40" s="157">
        <v>3.75</v>
      </c>
    </row>
    <row r="41" spans="1:9" ht="28.95" customHeight="1">
      <c r="A41" s="56">
        <v>35</v>
      </c>
      <c r="B41" s="153" t="s">
        <v>550</v>
      </c>
      <c r="C41" s="157">
        <v>0.05</v>
      </c>
      <c r="D41" s="157">
        <v>0.05</v>
      </c>
      <c r="E41" s="158">
        <v>7.0000000000000007E-2</v>
      </c>
      <c r="F41" s="157">
        <v>0.1</v>
      </c>
      <c r="G41" s="157">
        <v>0.12</v>
      </c>
      <c r="H41" s="157">
        <v>0.15</v>
      </c>
      <c r="I41" s="157">
        <v>0.15</v>
      </c>
    </row>
  </sheetData>
  <mergeCells count="7">
    <mergeCell ref="A1:I1"/>
    <mergeCell ref="A2:I2"/>
    <mergeCell ref="D4:H4"/>
    <mergeCell ref="A4:A5"/>
    <mergeCell ref="B4:B5"/>
    <mergeCell ref="C4:C5"/>
    <mergeCell ref="I4:I5"/>
  </mergeCells>
  <pageMargins left="0.51180555555555596" right="0.51180555555555596" top="0.55069444444444404" bottom="0.74791666666666701" header="0.31458333333333299" footer="0.31458333333333299"/>
  <pageSetup paperSize="9" scale="74"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view="pageBreakPreview" zoomScale="60" zoomScaleNormal="100" workbookViewId="0">
      <selection activeCell="D14" sqref="D14"/>
    </sheetView>
  </sheetViews>
  <sheetFormatPr defaultColWidth="8.88671875" defaultRowHeight="13.2"/>
  <cols>
    <col min="1" max="1" width="24.88671875" style="20" customWidth="1"/>
    <col min="2" max="2" width="16.109375" style="20" customWidth="1"/>
    <col min="3" max="3" width="16.5546875" style="20" customWidth="1"/>
    <col min="4" max="4" width="16.33203125" style="20" customWidth="1"/>
    <col min="5" max="5" width="16.6640625" style="20" customWidth="1"/>
    <col min="6" max="6" width="18.33203125" style="21" customWidth="1"/>
    <col min="7" max="7" width="16.33203125" style="20" customWidth="1"/>
    <col min="8" max="8" width="16.44140625" style="20" customWidth="1"/>
    <col min="9" max="9" width="16.109375" style="20" customWidth="1"/>
    <col min="10" max="10" width="16.6640625" style="20" customWidth="1"/>
    <col min="11" max="11" width="17.6640625" style="21" customWidth="1"/>
    <col min="12" max="17" width="9.6640625" style="20" customWidth="1"/>
    <col min="18" max="19" width="8.88671875" style="20"/>
    <col min="20" max="20" width="16.5546875" style="20" customWidth="1"/>
    <col min="21" max="16384" width="8.88671875" style="20"/>
  </cols>
  <sheetData>
    <row r="1" spans="1:20" ht="13.8">
      <c r="A1" s="207" t="s">
        <v>519</v>
      </c>
      <c r="B1" s="207"/>
      <c r="C1" s="207"/>
      <c r="D1" s="207"/>
      <c r="E1" s="207"/>
      <c r="F1" s="207"/>
      <c r="G1" s="207"/>
      <c r="H1" s="207"/>
      <c r="I1" s="207"/>
      <c r="J1" s="207"/>
      <c r="K1" s="207"/>
      <c r="L1" s="207"/>
      <c r="M1" s="207"/>
      <c r="N1" s="207"/>
      <c r="O1" s="207"/>
      <c r="P1" s="207"/>
      <c r="Q1" s="207"/>
      <c r="R1" s="207"/>
    </row>
    <row r="2" spans="1:20">
      <c r="A2" s="209" t="s">
        <v>557</v>
      </c>
      <c r="B2" s="209"/>
      <c r="C2" s="209"/>
      <c r="D2" s="209"/>
      <c r="E2" s="209"/>
      <c r="F2" s="209"/>
      <c r="G2" s="209"/>
      <c r="H2" s="209"/>
      <c r="I2" s="209"/>
      <c r="J2" s="209"/>
      <c r="K2" s="209"/>
      <c r="L2" s="209"/>
      <c r="M2" s="209"/>
      <c r="N2" s="209"/>
      <c r="O2" s="209"/>
      <c r="P2" s="209"/>
      <c r="Q2" s="209"/>
      <c r="R2" s="209"/>
    </row>
    <row r="3" spans="1:20">
      <c r="A3" s="209" t="s">
        <v>53</v>
      </c>
      <c r="B3" s="209"/>
      <c r="C3" s="209"/>
      <c r="D3" s="209"/>
      <c r="E3" s="209"/>
      <c r="F3" s="209"/>
      <c r="G3" s="209"/>
      <c r="H3" s="209"/>
      <c r="I3" s="209"/>
      <c r="J3" s="209"/>
      <c r="K3" s="209"/>
      <c r="L3" s="209"/>
      <c r="M3" s="209"/>
      <c r="N3" s="209"/>
      <c r="O3" s="209"/>
      <c r="P3" s="209"/>
      <c r="Q3" s="209"/>
      <c r="R3" s="209"/>
    </row>
    <row r="4" spans="1:20">
      <c r="A4" s="22"/>
      <c r="B4" s="22"/>
      <c r="C4" s="22"/>
      <c r="D4" s="22"/>
      <c r="E4" s="22"/>
      <c r="F4" s="23"/>
      <c r="G4" s="22"/>
      <c r="H4" s="22"/>
      <c r="I4" s="22"/>
      <c r="J4" s="22"/>
      <c r="K4" s="23"/>
      <c r="L4" s="22"/>
      <c r="M4" s="22"/>
      <c r="N4" s="22"/>
      <c r="O4" s="22"/>
      <c r="P4" s="22"/>
      <c r="Q4" s="22"/>
      <c r="R4" s="22"/>
    </row>
    <row r="5" spans="1:20" s="19" customFormat="1">
      <c r="A5" s="208" t="s">
        <v>375</v>
      </c>
      <c r="B5" s="210" t="s">
        <v>376</v>
      </c>
      <c r="C5" s="210"/>
      <c r="D5" s="210"/>
      <c r="E5" s="210"/>
      <c r="F5" s="210"/>
      <c r="G5" s="210" t="s">
        <v>377</v>
      </c>
      <c r="H5" s="210"/>
      <c r="I5" s="210"/>
      <c r="J5" s="210"/>
      <c r="K5" s="210"/>
      <c r="L5" s="210" t="s">
        <v>378</v>
      </c>
      <c r="M5" s="210"/>
      <c r="N5" s="210"/>
      <c r="O5" s="210"/>
      <c r="P5" s="210"/>
      <c r="Q5" s="211" t="s">
        <v>379</v>
      </c>
      <c r="R5" s="212"/>
    </row>
    <row r="6" spans="1:20">
      <c r="A6" s="208"/>
      <c r="B6" s="24">
        <v>1</v>
      </c>
      <c r="C6" s="24">
        <v>2</v>
      </c>
      <c r="D6" s="24">
        <v>3</v>
      </c>
      <c r="E6" s="24">
        <v>4</v>
      </c>
      <c r="F6" s="25">
        <v>5</v>
      </c>
      <c r="G6" s="24">
        <v>1</v>
      </c>
      <c r="H6" s="24">
        <v>2</v>
      </c>
      <c r="I6" s="24">
        <v>3</v>
      </c>
      <c r="J6" s="24">
        <v>4</v>
      </c>
      <c r="K6" s="25">
        <v>5</v>
      </c>
      <c r="L6" s="24">
        <v>1</v>
      </c>
      <c r="M6" s="24">
        <v>2</v>
      </c>
      <c r="N6" s="24">
        <v>3</v>
      </c>
      <c r="O6" s="24">
        <v>4</v>
      </c>
      <c r="P6" s="24">
        <v>5</v>
      </c>
      <c r="Q6" s="24" t="s">
        <v>380</v>
      </c>
      <c r="R6" s="41" t="s">
        <v>381</v>
      </c>
    </row>
    <row r="7" spans="1:20">
      <c r="A7" s="26" t="s">
        <v>382</v>
      </c>
      <c r="B7" s="24"/>
      <c r="C7" s="24"/>
      <c r="D7" s="24"/>
      <c r="E7" s="24"/>
      <c r="F7" s="25"/>
      <c r="G7" s="24"/>
      <c r="H7" s="24"/>
      <c r="I7" s="24"/>
      <c r="J7" s="24"/>
      <c r="K7" s="25"/>
      <c r="L7" s="24"/>
      <c r="M7" s="24"/>
      <c r="N7" s="24"/>
      <c r="O7" s="24"/>
      <c r="P7" s="24"/>
      <c r="Q7" s="24"/>
      <c r="R7" s="41"/>
    </row>
    <row r="8" spans="1:20" ht="39.6">
      <c r="A8" s="27" t="s">
        <v>315</v>
      </c>
      <c r="B8" s="28">
        <v>5182868400</v>
      </c>
      <c r="C8" s="28">
        <v>5206792500</v>
      </c>
      <c r="D8" s="29">
        <v>5291535100</v>
      </c>
      <c r="E8" s="28">
        <v>3084566430</v>
      </c>
      <c r="F8" s="30">
        <v>2824850924</v>
      </c>
      <c r="G8" s="28">
        <v>3921279813</v>
      </c>
      <c r="H8" s="28">
        <v>4120186082</v>
      </c>
      <c r="I8" s="29">
        <v>4555722055</v>
      </c>
      <c r="J8" s="28">
        <v>2356961098</v>
      </c>
      <c r="K8" s="30">
        <v>2466318735</v>
      </c>
      <c r="L8" s="39">
        <f>G8/B8</f>
        <v>0.75658486968335914</v>
      </c>
      <c r="M8" s="39">
        <f t="shared" ref="M8:P19" si="0">H8/C8</f>
        <v>0.79130982884376511</v>
      </c>
      <c r="N8" s="39">
        <f t="shared" si="0"/>
        <v>0.86094525858857107</v>
      </c>
      <c r="O8" s="39">
        <f t="shared" si="0"/>
        <v>0.76411422852708666</v>
      </c>
      <c r="P8" s="39">
        <f t="shared" si="0"/>
        <v>0.87307925315495338</v>
      </c>
      <c r="Q8" s="42">
        <f>(F8/B8)*(1/(5-1))-1</f>
        <v>-0.86374094873796137</v>
      </c>
      <c r="R8" s="43">
        <f>(K8/G8)*(1/(5-1))-1</f>
        <v>-0.84276060032597322</v>
      </c>
      <c r="T8" s="44"/>
    </row>
    <row r="9" spans="1:20" ht="39.6">
      <c r="A9" s="27" t="s">
        <v>329</v>
      </c>
      <c r="B9" s="28">
        <v>796240000</v>
      </c>
      <c r="C9" s="28">
        <v>430039000</v>
      </c>
      <c r="D9" s="29">
        <v>1251900000</v>
      </c>
      <c r="E9" s="28">
        <v>7368685150</v>
      </c>
      <c r="F9" s="30">
        <v>1146966050</v>
      </c>
      <c r="G9" s="28">
        <v>367266612</v>
      </c>
      <c r="H9" s="28">
        <v>267738038</v>
      </c>
      <c r="I9" s="29">
        <v>1091172000</v>
      </c>
      <c r="J9" s="28">
        <v>6885932210</v>
      </c>
      <c r="K9" s="30">
        <v>1009668950</v>
      </c>
      <c r="L9" s="39">
        <f>G9/B9</f>
        <v>0.46125114538330153</v>
      </c>
      <c r="M9" s="39">
        <f t="shared" si="0"/>
        <v>0.62259013252286421</v>
      </c>
      <c r="N9" s="39">
        <f t="shared" si="0"/>
        <v>0.87161274862209437</v>
      </c>
      <c r="O9" s="39">
        <f t="shared" si="0"/>
        <v>0.93448587771456082</v>
      </c>
      <c r="P9" s="39">
        <f t="shared" si="0"/>
        <v>0.88029541066189365</v>
      </c>
      <c r="Q9" s="42">
        <f t="shared" ref="Q9:Q18" si="1">(F9/B9)*(1/(5-1))-1</f>
        <v>-0.63988054795036664</v>
      </c>
      <c r="R9" s="43">
        <f t="shared" ref="R9:R18" si="2">(K9/G9)*(1/(5-1))-1</f>
        <v>-0.31271389978678488</v>
      </c>
    </row>
    <row r="10" spans="1:20" ht="26.4">
      <c r="A10" s="27" t="s">
        <v>383</v>
      </c>
      <c r="B10" s="28">
        <v>1033875000</v>
      </c>
      <c r="C10" s="28">
        <v>892770000</v>
      </c>
      <c r="D10" s="29">
        <v>0</v>
      </c>
      <c r="E10" s="28">
        <v>0</v>
      </c>
      <c r="F10" s="30">
        <v>0</v>
      </c>
      <c r="G10" s="28">
        <v>0</v>
      </c>
      <c r="H10" s="28">
        <v>668958530</v>
      </c>
      <c r="I10" s="29">
        <v>0</v>
      </c>
      <c r="J10" s="28">
        <v>0</v>
      </c>
      <c r="K10" s="30">
        <v>0</v>
      </c>
      <c r="L10" s="39">
        <f>G10/B10</f>
        <v>0</v>
      </c>
      <c r="M10" s="39">
        <f t="shared" si="0"/>
        <v>0.74930668593254701</v>
      </c>
      <c r="N10" s="39">
        <v>0</v>
      </c>
      <c r="O10" s="39">
        <v>0</v>
      </c>
      <c r="P10" s="39">
        <v>0</v>
      </c>
      <c r="Q10" s="42">
        <f t="shared" si="1"/>
        <v>-1</v>
      </c>
      <c r="R10" s="43">
        <v>0</v>
      </c>
    </row>
    <row r="11" spans="1:20" ht="39.6">
      <c r="A11" s="27" t="s">
        <v>333</v>
      </c>
      <c r="B11" s="28">
        <v>105636000</v>
      </c>
      <c r="C11" s="28">
        <v>88000000</v>
      </c>
      <c r="D11" s="29">
        <v>90000000</v>
      </c>
      <c r="E11" s="28">
        <v>165000000</v>
      </c>
      <c r="F11" s="30">
        <v>137600000</v>
      </c>
      <c r="G11" s="28">
        <v>69500000</v>
      </c>
      <c r="H11" s="28">
        <v>59850000</v>
      </c>
      <c r="I11" s="29">
        <v>64500000</v>
      </c>
      <c r="J11" s="28">
        <v>132315540</v>
      </c>
      <c r="K11" s="30">
        <v>87002000</v>
      </c>
      <c r="L11" s="39">
        <f>G11/B11</f>
        <v>0.65791964860464236</v>
      </c>
      <c r="M11" s="39">
        <f t="shared" si="0"/>
        <v>0.68011363636363631</v>
      </c>
      <c r="N11" s="39">
        <f t="shared" si="0"/>
        <v>0.71666666666666667</v>
      </c>
      <c r="O11" s="39">
        <f t="shared" si="0"/>
        <v>0.80191236363636365</v>
      </c>
      <c r="P11" s="39">
        <f t="shared" si="0"/>
        <v>0.63228197674418607</v>
      </c>
      <c r="Q11" s="42">
        <f t="shared" si="1"/>
        <v>-0.67435344011511233</v>
      </c>
      <c r="R11" s="43">
        <f t="shared" si="2"/>
        <v>-0.68704316546762589</v>
      </c>
    </row>
    <row r="12" spans="1:20" ht="52.8">
      <c r="A12" s="27" t="s">
        <v>384</v>
      </c>
      <c r="B12" s="28">
        <v>3943000</v>
      </c>
      <c r="C12" s="28">
        <v>2957500</v>
      </c>
      <c r="D12" s="29">
        <v>4232500</v>
      </c>
      <c r="E12" s="28">
        <v>4520000</v>
      </c>
      <c r="F12" s="30">
        <v>4900000</v>
      </c>
      <c r="G12" s="28">
        <v>3557500</v>
      </c>
      <c r="H12" s="28">
        <v>2941750</v>
      </c>
      <c r="I12" s="29">
        <v>4217425</v>
      </c>
      <c r="J12" s="28">
        <v>3937500</v>
      </c>
      <c r="K12" s="30">
        <v>4890750</v>
      </c>
      <c r="L12" s="39">
        <f t="shared" ref="L12:L18" si="3">G12/B12</f>
        <v>0.90223180319553642</v>
      </c>
      <c r="M12" s="39">
        <f t="shared" si="0"/>
        <v>0.9946745562130177</v>
      </c>
      <c r="N12" s="39">
        <f t="shared" si="0"/>
        <v>0.99643827525103368</v>
      </c>
      <c r="O12" s="39">
        <f t="shared" si="0"/>
        <v>0.8711283185840708</v>
      </c>
      <c r="P12" s="39">
        <f t="shared" si="0"/>
        <v>0.99811224489795913</v>
      </c>
      <c r="Q12" s="42">
        <f t="shared" si="1"/>
        <v>-0.68932285062135423</v>
      </c>
      <c r="R12" s="43">
        <f t="shared" si="2"/>
        <v>-0.65630709768095574</v>
      </c>
    </row>
    <row r="13" spans="1:20" ht="26.4">
      <c r="A13" s="27" t="s">
        <v>204</v>
      </c>
      <c r="B13" s="28">
        <v>1570519625</v>
      </c>
      <c r="C13" s="31">
        <v>2339961000</v>
      </c>
      <c r="D13" s="29">
        <v>2317012500</v>
      </c>
      <c r="E13" s="28">
        <v>2464628500</v>
      </c>
      <c r="F13" s="30">
        <v>4773510900</v>
      </c>
      <c r="G13" s="28">
        <v>1356734418</v>
      </c>
      <c r="H13" s="28">
        <v>2035306550</v>
      </c>
      <c r="I13" s="28">
        <v>1921777700</v>
      </c>
      <c r="J13" s="28">
        <v>2213123444</v>
      </c>
      <c r="K13" s="40">
        <v>4307465900</v>
      </c>
      <c r="L13" s="39">
        <f t="shared" si="3"/>
        <v>0.86387613144280195</v>
      </c>
      <c r="M13" s="39">
        <f t="shared" si="0"/>
        <v>0.86980362065863492</v>
      </c>
      <c r="N13" s="39">
        <f t="shared" si="0"/>
        <v>0.82942051456347343</v>
      </c>
      <c r="O13" s="39">
        <f t="shared" si="0"/>
        <v>0.89795417199792993</v>
      </c>
      <c r="P13" s="39">
        <f t="shared" si="0"/>
        <v>0.90236850616597519</v>
      </c>
      <c r="Q13" s="42">
        <f t="shared" si="1"/>
        <v>-0.24013829180899282</v>
      </c>
      <c r="R13" s="43">
        <f t="shared" si="2"/>
        <v>-0.20628056551595497</v>
      </c>
    </row>
    <row r="14" spans="1:20" ht="39.6">
      <c r="A14" s="27" t="s">
        <v>385</v>
      </c>
      <c r="B14" s="28">
        <v>11273534125</v>
      </c>
      <c r="C14" s="28">
        <v>16682149000</v>
      </c>
      <c r="D14" s="29">
        <v>22197880456</v>
      </c>
      <c r="E14" s="28">
        <v>23127995055</v>
      </c>
      <c r="F14" s="30">
        <v>10877171154</v>
      </c>
      <c r="G14" s="28">
        <v>2091845480</v>
      </c>
      <c r="H14" s="28">
        <v>5374976143</v>
      </c>
      <c r="I14" s="28">
        <v>18362365128</v>
      </c>
      <c r="J14" s="28">
        <v>13372149299</v>
      </c>
      <c r="K14" s="37">
        <v>9882486405</v>
      </c>
      <c r="L14" s="39">
        <f t="shared" si="3"/>
        <v>0.1855536566267324</v>
      </c>
      <c r="M14" s="39">
        <f t="shared" si="0"/>
        <v>0.32219926479496136</v>
      </c>
      <c r="N14" s="39">
        <f t="shared" si="0"/>
        <v>0.82721254240454856</v>
      </c>
      <c r="O14" s="39">
        <f t="shared" si="0"/>
        <v>0.57818022129458635</v>
      </c>
      <c r="P14" s="39">
        <f t="shared" si="0"/>
        <v>0.90855299278487389</v>
      </c>
      <c r="Q14" s="42">
        <f t="shared" si="1"/>
        <v>-0.7587896786980276</v>
      </c>
      <c r="R14" s="43">
        <f t="shared" si="2"/>
        <v>0.18107270583389368</v>
      </c>
    </row>
    <row r="15" spans="1:20" ht="26.4">
      <c r="A15" s="27" t="s">
        <v>386</v>
      </c>
      <c r="B15" s="28">
        <v>9178721000</v>
      </c>
      <c r="C15" s="28">
        <v>8857891500</v>
      </c>
      <c r="D15" s="29">
        <v>3459816200</v>
      </c>
      <c r="E15" s="28">
        <v>0</v>
      </c>
      <c r="F15" s="30">
        <v>0</v>
      </c>
      <c r="G15" s="28">
        <v>1364274130</v>
      </c>
      <c r="H15" s="28">
        <v>3204459800</v>
      </c>
      <c r="I15" s="29">
        <v>2684693750</v>
      </c>
      <c r="J15" s="28">
        <v>0</v>
      </c>
      <c r="K15" s="30">
        <v>0</v>
      </c>
      <c r="L15" s="39">
        <f t="shared" si="3"/>
        <v>0.14863444808922724</v>
      </c>
      <c r="M15" s="39">
        <f t="shared" si="0"/>
        <v>0.36176327063839064</v>
      </c>
      <c r="N15" s="39">
        <f t="shared" si="0"/>
        <v>0.77596426943142238</v>
      </c>
      <c r="O15" s="39">
        <v>0</v>
      </c>
      <c r="P15" s="39">
        <v>0</v>
      </c>
      <c r="Q15" s="42">
        <f t="shared" si="1"/>
        <v>-1</v>
      </c>
      <c r="R15" s="43">
        <f t="shared" si="2"/>
        <v>-1</v>
      </c>
    </row>
    <row r="16" spans="1:20" ht="26.4">
      <c r="A16" s="27" t="s">
        <v>387</v>
      </c>
      <c r="B16" s="28">
        <v>280927500</v>
      </c>
      <c r="C16" s="28">
        <v>532975000</v>
      </c>
      <c r="D16" s="29">
        <v>339549050</v>
      </c>
      <c r="E16" s="28">
        <v>483456750</v>
      </c>
      <c r="F16" s="30">
        <v>697954000</v>
      </c>
      <c r="G16" s="28">
        <v>116528110</v>
      </c>
      <c r="H16" s="28">
        <v>291708840</v>
      </c>
      <c r="I16" s="29">
        <v>212898921</v>
      </c>
      <c r="J16" s="28">
        <v>283006472</v>
      </c>
      <c r="K16" s="37">
        <v>466278000</v>
      </c>
      <c r="L16" s="39">
        <f t="shared" si="3"/>
        <v>0.41479780370380259</v>
      </c>
      <c r="M16" s="39">
        <f t="shared" si="0"/>
        <v>0.54732180683896992</v>
      </c>
      <c r="N16" s="39">
        <f t="shared" si="0"/>
        <v>0.62700490842192014</v>
      </c>
      <c r="O16" s="39">
        <f t="shared" si="0"/>
        <v>0.58538115767335963</v>
      </c>
      <c r="P16" s="39">
        <f t="shared" si="0"/>
        <v>0.66806408445255705</v>
      </c>
      <c r="Q16" s="42">
        <f t="shared" si="1"/>
        <v>-0.37888423169679009</v>
      </c>
      <c r="R16" s="43">
        <f t="shared" si="2"/>
        <v>3.5519326624289249E-4</v>
      </c>
    </row>
    <row r="17" spans="1:18" ht="39.6">
      <c r="A17" s="27" t="s">
        <v>388</v>
      </c>
      <c r="B17" s="28">
        <v>894452000</v>
      </c>
      <c r="C17" s="28">
        <v>1663862500</v>
      </c>
      <c r="D17" s="29">
        <v>932390000</v>
      </c>
      <c r="E17" s="28">
        <v>774040000</v>
      </c>
      <c r="F17" s="30">
        <v>3133740200</v>
      </c>
      <c r="G17" s="28">
        <v>519439044</v>
      </c>
      <c r="H17" s="28">
        <v>742583500</v>
      </c>
      <c r="I17" s="28">
        <v>634410670</v>
      </c>
      <c r="J17" s="28">
        <v>671054600</v>
      </c>
      <c r="K17" s="37">
        <v>2266741122</v>
      </c>
      <c r="L17" s="39">
        <f t="shared" si="3"/>
        <v>0.58073439826843698</v>
      </c>
      <c r="M17" s="39">
        <f t="shared" si="0"/>
        <v>0.44630100143491425</v>
      </c>
      <c r="N17" s="39">
        <f t="shared" si="0"/>
        <v>0.68041342142236616</v>
      </c>
      <c r="O17" s="39">
        <f t="shared" si="0"/>
        <v>0.86695080357604259</v>
      </c>
      <c r="P17" s="39">
        <f t="shared" si="0"/>
        <v>0.72333409195822929</v>
      </c>
      <c r="Q17" s="42">
        <f t="shared" si="1"/>
        <v>-0.12411728074843587</v>
      </c>
      <c r="R17" s="43">
        <f t="shared" si="2"/>
        <v>9.0956267238163191E-2</v>
      </c>
    </row>
    <row r="18" spans="1:18" ht="26.4">
      <c r="A18" s="27" t="s">
        <v>129</v>
      </c>
      <c r="B18" s="28">
        <v>1609833000</v>
      </c>
      <c r="C18" s="28">
        <v>1888509000</v>
      </c>
      <c r="D18" s="29">
        <v>1359575000</v>
      </c>
      <c r="E18" s="28">
        <v>1116781400</v>
      </c>
      <c r="F18" s="30">
        <v>1382070000</v>
      </c>
      <c r="G18" s="28">
        <v>1075045388</v>
      </c>
      <c r="H18" s="28">
        <v>1097828730</v>
      </c>
      <c r="I18" s="29">
        <v>906282335</v>
      </c>
      <c r="J18" s="28">
        <v>690219914</v>
      </c>
      <c r="K18" s="37">
        <v>943330030</v>
      </c>
      <c r="L18" s="39">
        <f t="shared" si="3"/>
        <v>0.66779932328384373</v>
      </c>
      <c r="M18" s="39">
        <f t="shared" si="0"/>
        <v>0.58132035907692259</v>
      </c>
      <c r="N18" s="39">
        <f>I18/D18</f>
        <v>0.6665923799716823</v>
      </c>
      <c r="O18" s="39">
        <f t="shared" si="0"/>
        <v>0.61804388396869792</v>
      </c>
      <c r="P18" s="39">
        <f t="shared" si="0"/>
        <v>0.68254866251347612</v>
      </c>
      <c r="Q18" s="42">
        <f t="shared" si="1"/>
        <v>-0.7853705943411522</v>
      </c>
      <c r="R18" s="43">
        <f t="shared" si="2"/>
        <v>-0.78063018535548567</v>
      </c>
    </row>
    <row r="19" spans="1:18">
      <c r="A19" s="27" t="s">
        <v>152</v>
      </c>
      <c r="B19" s="28">
        <v>0</v>
      </c>
      <c r="C19" s="28">
        <v>0</v>
      </c>
      <c r="D19" s="29">
        <v>0</v>
      </c>
      <c r="E19" s="28">
        <v>7740649745</v>
      </c>
      <c r="F19" s="30">
        <v>8354157803</v>
      </c>
      <c r="G19" s="28">
        <v>0</v>
      </c>
      <c r="H19" s="28">
        <v>0</v>
      </c>
      <c r="I19" s="29"/>
      <c r="J19" s="28">
        <v>4862671267</v>
      </c>
      <c r="K19" s="37">
        <v>7838093865</v>
      </c>
      <c r="L19" s="39">
        <v>0</v>
      </c>
      <c r="M19" s="39">
        <v>0</v>
      </c>
      <c r="N19" s="39">
        <v>0</v>
      </c>
      <c r="O19" s="39">
        <f t="shared" si="0"/>
        <v>0.62819936661531506</v>
      </c>
      <c r="P19" s="39">
        <f t="shared" si="0"/>
        <v>0.93822669499794698</v>
      </c>
      <c r="Q19" s="42">
        <v>0</v>
      </c>
      <c r="R19" s="43">
        <v>0</v>
      </c>
    </row>
    <row r="20" spans="1:18">
      <c r="A20" s="32" t="s">
        <v>389</v>
      </c>
      <c r="B20" s="33"/>
      <c r="C20" s="33"/>
      <c r="D20" s="33"/>
      <c r="E20" s="33"/>
      <c r="F20" s="34"/>
      <c r="G20" s="33"/>
      <c r="H20" s="33"/>
      <c r="I20" s="33"/>
      <c r="J20" s="33"/>
      <c r="K20" s="34"/>
      <c r="L20" s="39">
        <v>0</v>
      </c>
      <c r="M20" s="39">
        <v>0</v>
      </c>
      <c r="N20" s="39">
        <v>0</v>
      </c>
      <c r="O20" s="39">
        <v>0</v>
      </c>
      <c r="P20" s="39">
        <v>0</v>
      </c>
      <c r="Q20" s="42">
        <v>0</v>
      </c>
      <c r="R20" s="43">
        <v>0</v>
      </c>
    </row>
    <row r="21" spans="1:18" ht="26.4">
      <c r="A21" s="35" t="s">
        <v>306</v>
      </c>
      <c r="B21" s="33"/>
      <c r="C21" s="33"/>
      <c r="D21" s="33"/>
      <c r="E21" s="36">
        <v>453600000</v>
      </c>
      <c r="F21" s="37">
        <v>1053055000</v>
      </c>
      <c r="G21" s="33"/>
      <c r="H21" s="33"/>
      <c r="I21" s="33"/>
      <c r="J21" s="36">
        <v>448664035</v>
      </c>
      <c r="K21" s="37">
        <v>800241858</v>
      </c>
      <c r="L21" s="39">
        <v>0</v>
      </c>
      <c r="M21" s="39">
        <v>0</v>
      </c>
      <c r="N21" s="39">
        <v>0</v>
      </c>
      <c r="O21" s="39">
        <f t="shared" ref="O21:P22" si="4">J21/E21</f>
        <v>0.98911824294532624</v>
      </c>
      <c r="P21" s="39">
        <f t="shared" si="4"/>
        <v>0.75992408563655267</v>
      </c>
      <c r="Q21" s="42">
        <v>0</v>
      </c>
      <c r="R21" s="43">
        <v>0</v>
      </c>
    </row>
    <row r="22" spans="1:18" ht="26.4">
      <c r="A22" s="35" t="s">
        <v>390</v>
      </c>
      <c r="B22" s="33"/>
      <c r="C22" s="33"/>
      <c r="D22" s="33"/>
      <c r="E22" s="38">
        <v>0</v>
      </c>
      <c r="F22" s="37">
        <v>102050000</v>
      </c>
      <c r="G22" s="33"/>
      <c r="H22" s="33"/>
      <c r="I22" s="33"/>
      <c r="J22" s="38">
        <v>0</v>
      </c>
      <c r="K22" s="37">
        <v>46142100</v>
      </c>
      <c r="L22" s="39">
        <v>0</v>
      </c>
      <c r="M22" s="39">
        <v>0</v>
      </c>
      <c r="N22" s="39">
        <v>0</v>
      </c>
      <c r="O22" s="39">
        <v>0</v>
      </c>
      <c r="P22" s="39">
        <f t="shared" si="4"/>
        <v>0.45215188633023029</v>
      </c>
      <c r="Q22" s="42">
        <v>0</v>
      </c>
      <c r="R22" s="43">
        <v>0</v>
      </c>
    </row>
    <row r="23" spans="1:18">
      <c r="Q23" s="45"/>
      <c r="R23" s="46"/>
    </row>
  </sheetData>
  <mergeCells count="8">
    <mergeCell ref="A1:R1"/>
    <mergeCell ref="A5:A6"/>
    <mergeCell ref="A2:R2"/>
    <mergeCell ref="A3:R3"/>
    <mergeCell ref="B5:F5"/>
    <mergeCell ref="G5:K5"/>
    <mergeCell ref="L5:P5"/>
    <mergeCell ref="Q5:R5"/>
  </mergeCells>
  <pageMargins left="0.70866141732283472" right="0.70866141732283472" top="0.74803149606299213" bottom="0.74803149606299213" header="0.31496062992125984" footer="0.31496062992125984"/>
  <pageSetup paperSize="9" scale="5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zoomScale="60" zoomScaleNormal="100" workbookViewId="0">
      <selection activeCell="M38" sqref="M38"/>
    </sheetView>
  </sheetViews>
  <sheetFormatPr defaultColWidth="9" defaultRowHeight="12"/>
  <cols>
    <col min="1" max="1" width="6.88671875" style="4" customWidth="1"/>
    <col min="2" max="2" width="34" style="4" customWidth="1"/>
    <col min="3" max="3" width="8" style="4" customWidth="1"/>
    <col min="4" max="4" width="10.6640625" style="4" bestFit="1" customWidth="1"/>
    <col min="5" max="5" width="8.88671875" style="4"/>
    <col min="6" max="19" width="9.33203125" style="4" bestFit="1" customWidth="1"/>
    <col min="20" max="20" width="8.5546875" style="4" customWidth="1"/>
    <col min="21" max="256" width="8.88671875" style="4"/>
    <col min="257" max="257" width="6.88671875" style="4" customWidth="1"/>
    <col min="258" max="258" width="34" style="4" customWidth="1"/>
    <col min="259" max="259" width="8" style="4" customWidth="1"/>
    <col min="260" max="260" width="8.6640625" style="4" customWidth="1"/>
    <col min="261" max="261" width="8.88671875" style="4"/>
    <col min="262" max="276" width="8.5546875" style="4" customWidth="1"/>
    <col min="277" max="512" width="8.88671875" style="4"/>
    <col min="513" max="513" width="6.88671875" style="4" customWidth="1"/>
    <col min="514" max="514" width="34" style="4" customWidth="1"/>
    <col min="515" max="515" width="8" style="4" customWidth="1"/>
    <col min="516" max="516" width="8.6640625" style="4" customWidth="1"/>
    <col min="517" max="517" width="8.88671875" style="4"/>
    <col min="518" max="532" width="8.5546875" style="4" customWidth="1"/>
    <col min="533" max="768" width="8.88671875" style="4"/>
    <col min="769" max="769" width="6.88671875" style="4" customWidth="1"/>
    <col min="770" max="770" width="34" style="4" customWidth="1"/>
    <col min="771" max="771" width="8" style="4" customWidth="1"/>
    <col min="772" max="772" width="8.6640625" style="4" customWidth="1"/>
    <col min="773" max="773" width="8.88671875" style="4"/>
    <col min="774" max="788" width="8.5546875" style="4" customWidth="1"/>
    <col min="789" max="1024" width="8.88671875" style="4"/>
    <col min="1025" max="1025" width="6.88671875" style="4" customWidth="1"/>
    <col min="1026" max="1026" width="34" style="4" customWidth="1"/>
    <col min="1027" max="1027" width="8" style="4" customWidth="1"/>
    <col min="1028" max="1028" width="8.6640625" style="4" customWidth="1"/>
    <col min="1029" max="1029" width="8.88671875" style="4"/>
    <col min="1030" max="1044" width="8.5546875" style="4" customWidth="1"/>
    <col min="1045" max="1280" width="8.88671875" style="4"/>
    <col min="1281" max="1281" width="6.88671875" style="4" customWidth="1"/>
    <col min="1282" max="1282" width="34" style="4" customWidth="1"/>
    <col min="1283" max="1283" width="8" style="4" customWidth="1"/>
    <col min="1284" max="1284" width="8.6640625" style="4" customWidth="1"/>
    <col min="1285" max="1285" width="8.88671875" style="4"/>
    <col min="1286" max="1300" width="8.5546875" style="4" customWidth="1"/>
    <col min="1301" max="1536" width="8.88671875" style="4"/>
    <col min="1537" max="1537" width="6.88671875" style="4" customWidth="1"/>
    <col min="1538" max="1538" width="34" style="4" customWidth="1"/>
    <col min="1539" max="1539" width="8" style="4" customWidth="1"/>
    <col min="1540" max="1540" width="8.6640625" style="4" customWidth="1"/>
    <col min="1541" max="1541" width="8.88671875" style="4"/>
    <col min="1542" max="1556" width="8.5546875" style="4" customWidth="1"/>
    <col min="1557" max="1792" width="8.88671875" style="4"/>
    <col min="1793" max="1793" width="6.88671875" style="4" customWidth="1"/>
    <col min="1794" max="1794" width="34" style="4" customWidth="1"/>
    <col min="1795" max="1795" width="8" style="4" customWidth="1"/>
    <col min="1796" max="1796" width="8.6640625" style="4" customWidth="1"/>
    <col min="1797" max="1797" width="8.88671875" style="4"/>
    <col min="1798" max="1812" width="8.5546875" style="4" customWidth="1"/>
    <col min="1813" max="2048" width="8.88671875" style="4"/>
    <col min="2049" max="2049" width="6.88671875" style="4" customWidth="1"/>
    <col min="2050" max="2050" width="34" style="4" customWidth="1"/>
    <col min="2051" max="2051" width="8" style="4" customWidth="1"/>
    <col min="2052" max="2052" width="8.6640625" style="4" customWidth="1"/>
    <col min="2053" max="2053" width="8.88671875" style="4"/>
    <col min="2054" max="2068" width="8.5546875" style="4" customWidth="1"/>
    <col min="2069" max="2304" width="8.88671875" style="4"/>
    <col min="2305" max="2305" width="6.88671875" style="4" customWidth="1"/>
    <col min="2306" max="2306" width="34" style="4" customWidth="1"/>
    <col min="2307" max="2307" width="8" style="4" customWidth="1"/>
    <col min="2308" max="2308" width="8.6640625" style="4" customWidth="1"/>
    <col min="2309" max="2309" width="8.88671875" style="4"/>
    <col min="2310" max="2324" width="8.5546875" style="4" customWidth="1"/>
    <col min="2325" max="2560" width="8.88671875" style="4"/>
    <col min="2561" max="2561" width="6.88671875" style="4" customWidth="1"/>
    <col min="2562" max="2562" width="34" style="4" customWidth="1"/>
    <col min="2563" max="2563" width="8" style="4" customWidth="1"/>
    <col min="2564" max="2564" width="8.6640625" style="4" customWidth="1"/>
    <col min="2565" max="2565" width="8.88671875" style="4"/>
    <col min="2566" max="2580" width="8.5546875" style="4" customWidth="1"/>
    <col min="2581" max="2816" width="8.88671875" style="4"/>
    <col min="2817" max="2817" width="6.88671875" style="4" customWidth="1"/>
    <col min="2818" max="2818" width="34" style="4" customWidth="1"/>
    <col min="2819" max="2819" width="8" style="4" customWidth="1"/>
    <col min="2820" max="2820" width="8.6640625" style="4" customWidth="1"/>
    <col min="2821" max="2821" width="8.88671875" style="4"/>
    <col min="2822" max="2836" width="8.5546875" style="4" customWidth="1"/>
    <col min="2837" max="3072" width="8.88671875" style="4"/>
    <col min="3073" max="3073" width="6.88671875" style="4" customWidth="1"/>
    <col min="3074" max="3074" width="34" style="4" customWidth="1"/>
    <col min="3075" max="3075" width="8" style="4" customWidth="1"/>
    <col min="3076" max="3076" width="8.6640625" style="4" customWidth="1"/>
    <col min="3077" max="3077" width="8.88671875" style="4"/>
    <col min="3078" max="3092" width="8.5546875" style="4" customWidth="1"/>
    <col min="3093" max="3328" width="8.88671875" style="4"/>
    <col min="3329" max="3329" width="6.88671875" style="4" customWidth="1"/>
    <col min="3330" max="3330" width="34" style="4" customWidth="1"/>
    <col min="3331" max="3331" width="8" style="4" customWidth="1"/>
    <col min="3332" max="3332" width="8.6640625" style="4" customWidth="1"/>
    <col min="3333" max="3333" width="8.88671875" style="4"/>
    <col min="3334" max="3348" width="8.5546875" style="4" customWidth="1"/>
    <col min="3349" max="3584" width="8.88671875" style="4"/>
    <col min="3585" max="3585" width="6.88671875" style="4" customWidth="1"/>
    <col min="3586" max="3586" width="34" style="4" customWidth="1"/>
    <col min="3587" max="3587" width="8" style="4" customWidth="1"/>
    <col min="3588" max="3588" width="8.6640625" style="4" customWidth="1"/>
    <col min="3589" max="3589" width="8.88671875" style="4"/>
    <col min="3590" max="3604" width="8.5546875" style="4" customWidth="1"/>
    <col min="3605" max="3840" width="8.88671875" style="4"/>
    <col min="3841" max="3841" width="6.88671875" style="4" customWidth="1"/>
    <col min="3842" max="3842" width="34" style="4" customWidth="1"/>
    <col min="3843" max="3843" width="8" style="4" customWidth="1"/>
    <col min="3844" max="3844" width="8.6640625" style="4" customWidth="1"/>
    <col min="3845" max="3845" width="8.88671875" style="4"/>
    <col min="3846" max="3860" width="8.5546875" style="4" customWidth="1"/>
    <col min="3861" max="4096" width="8.88671875" style="4"/>
    <col min="4097" max="4097" width="6.88671875" style="4" customWidth="1"/>
    <col min="4098" max="4098" width="34" style="4" customWidth="1"/>
    <col min="4099" max="4099" width="8" style="4" customWidth="1"/>
    <col min="4100" max="4100" width="8.6640625" style="4" customWidth="1"/>
    <col min="4101" max="4101" width="8.88671875" style="4"/>
    <col min="4102" max="4116" width="8.5546875" style="4" customWidth="1"/>
    <col min="4117" max="4352" width="8.88671875" style="4"/>
    <col min="4353" max="4353" width="6.88671875" style="4" customWidth="1"/>
    <col min="4354" max="4354" width="34" style="4" customWidth="1"/>
    <col min="4355" max="4355" width="8" style="4" customWidth="1"/>
    <col min="4356" max="4356" width="8.6640625" style="4" customWidth="1"/>
    <col min="4357" max="4357" width="8.88671875" style="4"/>
    <col min="4358" max="4372" width="8.5546875" style="4" customWidth="1"/>
    <col min="4373" max="4608" width="8.88671875" style="4"/>
    <col min="4609" max="4609" width="6.88671875" style="4" customWidth="1"/>
    <col min="4610" max="4610" width="34" style="4" customWidth="1"/>
    <col min="4611" max="4611" width="8" style="4" customWidth="1"/>
    <col min="4612" max="4612" width="8.6640625" style="4" customWidth="1"/>
    <col min="4613" max="4613" width="8.88671875" style="4"/>
    <col min="4614" max="4628" width="8.5546875" style="4" customWidth="1"/>
    <col min="4629" max="4864" width="8.88671875" style="4"/>
    <col min="4865" max="4865" width="6.88671875" style="4" customWidth="1"/>
    <col min="4866" max="4866" width="34" style="4" customWidth="1"/>
    <col min="4867" max="4867" width="8" style="4" customWidth="1"/>
    <col min="4868" max="4868" width="8.6640625" style="4" customWidth="1"/>
    <col min="4869" max="4869" width="8.88671875" style="4"/>
    <col min="4870" max="4884" width="8.5546875" style="4" customWidth="1"/>
    <col min="4885" max="5120" width="8.88671875" style="4"/>
    <col min="5121" max="5121" width="6.88671875" style="4" customWidth="1"/>
    <col min="5122" max="5122" width="34" style="4" customWidth="1"/>
    <col min="5123" max="5123" width="8" style="4" customWidth="1"/>
    <col min="5124" max="5124" width="8.6640625" style="4" customWidth="1"/>
    <col min="5125" max="5125" width="8.88671875" style="4"/>
    <col min="5126" max="5140" width="8.5546875" style="4" customWidth="1"/>
    <col min="5141" max="5376" width="8.88671875" style="4"/>
    <col min="5377" max="5377" width="6.88671875" style="4" customWidth="1"/>
    <col min="5378" max="5378" width="34" style="4" customWidth="1"/>
    <col min="5379" max="5379" width="8" style="4" customWidth="1"/>
    <col min="5380" max="5380" width="8.6640625" style="4" customWidth="1"/>
    <col min="5381" max="5381" width="8.88671875" style="4"/>
    <col min="5382" max="5396" width="8.5546875" style="4" customWidth="1"/>
    <col min="5397" max="5632" width="8.88671875" style="4"/>
    <col min="5633" max="5633" width="6.88671875" style="4" customWidth="1"/>
    <col min="5634" max="5634" width="34" style="4" customWidth="1"/>
    <col min="5635" max="5635" width="8" style="4" customWidth="1"/>
    <col min="5636" max="5636" width="8.6640625" style="4" customWidth="1"/>
    <col min="5637" max="5637" width="8.88671875" style="4"/>
    <col min="5638" max="5652" width="8.5546875" style="4" customWidth="1"/>
    <col min="5653" max="5888" width="8.88671875" style="4"/>
    <col min="5889" max="5889" width="6.88671875" style="4" customWidth="1"/>
    <col min="5890" max="5890" width="34" style="4" customWidth="1"/>
    <col min="5891" max="5891" width="8" style="4" customWidth="1"/>
    <col min="5892" max="5892" width="8.6640625" style="4" customWidth="1"/>
    <col min="5893" max="5893" width="8.88671875" style="4"/>
    <col min="5894" max="5908" width="8.5546875" style="4" customWidth="1"/>
    <col min="5909" max="6144" width="8.88671875" style="4"/>
    <col min="6145" max="6145" width="6.88671875" style="4" customWidth="1"/>
    <col min="6146" max="6146" width="34" style="4" customWidth="1"/>
    <col min="6147" max="6147" width="8" style="4" customWidth="1"/>
    <col min="6148" max="6148" width="8.6640625" style="4" customWidth="1"/>
    <col min="6149" max="6149" width="8.88671875" style="4"/>
    <col min="6150" max="6164" width="8.5546875" style="4" customWidth="1"/>
    <col min="6165" max="6400" width="8.88671875" style="4"/>
    <col min="6401" max="6401" width="6.88671875" style="4" customWidth="1"/>
    <col min="6402" max="6402" width="34" style="4" customWidth="1"/>
    <col min="6403" max="6403" width="8" style="4" customWidth="1"/>
    <col min="6404" max="6404" width="8.6640625" style="4" customWidth="1"/>
    <col min="6405" max="6405" width="8.88671875" style="4"/>
    <col min="6406" max="6420" width="8.5546875" style="4" customWidth="1"/>
    <col min="6421" max="6656" width="8.88671875" style="4"/>
    <col min="6657" max="6657" width="6.88671875" style="4" customWidth="1"/>
    <col min="6658" max="6658" width="34" style="4" customWidth="1"/>
    <col min="6659" max="6659" width="8" style="4" customWidth="1"/>
    <col min="6660" max="6660" width="8.6640625" style="4" customWidth="1"/>
    <col min="6661" max="6661" width="8.88671875" style="4"/>
    <col min="6662" max="6676" width="8.5546875" style="4" customWidth="1"/>
    <col min="6677" max="6912" width="8.88671875" style="4"/>
    <col min="6913" max="6913" width="6.88671875" style="4" customWidth="1"/>
    <col min="6914" max="6914" width="34" style="4" customWidth="1"/>
    <col min="6915" max="6915" width="8" style="4" customWidth="1"/>
    <col min="6916" max="6916" width="8.6640625" style="4" customWidth="1"/>
    <col min="6917" max="6917" width="8.88671875" style="4"/>
    <col min="6918" max="6932" width="8.5546875" style="4" customWidth="1"/>
    <col min="6933" max="7168" width="8.88671875" style="4"/>
    <col min="7169" max="7169" width="6.88671875" style="4" customWidth="1"/>
    <col min="7170" max="7170" width="34" style="4" customWidth="1"/>
    <col min="7171" max="7171" width="8" style="4" customWidth="1"/>
    <col min="7172" max="7172" width="8.6640625" style="4" customWidth="1"/>
    <col min="7173" max="7173" width="8.88671875" style="4"/>
    <col min="7174" max="7188" width="8.5546875" style="4" customWidth="1"/>
    <col min="7189" max="7424" width="8.88671875" style="4"/>
    <col min="7425" max="7425" width="6.88671875" style="4" customWidth="1"/>
    <col min="7426" max="7426" width="34" style="4" customWidth="1"/>
    <col min="7427" max="7427" width="8" style="4" customWidth="1"/>
    <col min="7428" max="7428" width="8.6640625" style="4" customWidth="1"/>
    <col min="7429" max="7429" width="8.88671875" style="4"/>
    <col min="7430" max="7444" width="8.5546875" style="4" customWidth="1"/>
    <col min="7445" max="7680" width="8.88671875" style="4"/>
    <col min="7681" max="7681" width="6.88671875" style="4" customWidth="1"/>
    <col min="7682" max="7682" width="34" style="4" customWidth="1"/>
    <col min="7683" max="7683" width="8" style="4" customWidth="1"/>
    <col min="7684" max="7684" width="8.6640625" style="4" customWidth="1"/>
    <col min="7685" max="7685" width="8.88671875" style="4"/>
    <col min="7686" max="7700" width="8.5546875" style="4" customWidth="1"/>
    <col min="7701" max="7936" width="8.88671875" style="4"/>
    <col min="7937" max="7937" width="6.88671875" style="4" customWidth="1"/>
    <col min="7938" max="7938" width="34" style="4" customWidth="1"/>
    <col min="7939" max="7939" width="8" style="4" customWidth="1"/>
    <col min="7940" max="7940" width="8.6640625" style="4" customWidth="1"/>
    <col min="7941" max="7941" width="8.88671875" style="4"/>
    <col min="7942" max="7956" width="8.5546875" style="4" customWidth="1"/>
    <col min="7957" max="8192" width="8.88671875" style="4"/>
    <col min="8193" max="8193" width="6.88671875" style="4" customWidth="1"/>
    <col min="8194" max="8194" width="34" style="4" customWidth="1"/>
    <col min="8195" max="8195" width="8" style="4" customWidth="1"/>
    <col min="8196" max="8196" width="8.6640625" style="4" customWidth="1"/>
    <col min="8197" max="8197" width="8.88671875" style="4"/>
    <col min="8198" max="8212" width="8.5546875" style="4" customWidth="1"/>
    <col min="8213" max="8448" width="8.88671875" style="4"/>
    <col min="8449" max="8449" width="6.88671875" style="4" customWidth="1"/>
    <col min="8450" max="8450" width="34" style="4" customWidth="1"/>
    <col min="8451" max="8451" width="8" style="4" customWidth="1"/>
    <col min="8452" max="8452" width="8.6640625" style="4" customWidth="1"/>
    <col min="8453" max="8453" width="8.88671875" style="4"/>
    <col min="8454" max="8468" width="8.5546875" style="4" customWidth="1"/>
    <col min="8469" max="8704" width="8.88671875" style="4"/>
    <col min="8705" max="8705" width="6.88671875" style="4" customWidth="1"/>
    <col min="8706" max="8706" width="34" style="4" customWidth="1"/>
    <col min="8707" max="8707" width="8" style="4" customWidth="1"/>
    <col min="8708" max="8708" width="8.6640625" style="4" customWidth="1"/>
    <col min="8709" max="8709" width="8.88671875" style="4"/>
    <col min="8710" max="8724" width="8.5546875" style="4" customWidth="1"/>
    <col min="8725" max="8960" width="8.88671875" style="4"/>
    <col min="8961" max="8961" width="6.88671875" style="4" customWidth="1"/>
    <col min="8962" max="8962" width="34" style="4" customWidth="1"/>
    <col min="8963" max="8963" width="8" style="4" customWidth="1"/>
    <col min="8964" max="8964" width="8.6640625" style="4" customWidth="1"/>
    <col min="8965" max="8965" width="8.88671875" style="4"/>
    <col min="8966" max="8980" width="8.5546875" style="4" customWidth="1"/>
    <col min="8981" max="9216" width="8.88671875" style="4"/>
    <col min="9217" max="9217" width="6.88671875" style="4" customWidth="1"/>
    <col min="9218" max="9218" width="34" style="4" customWidth="1"/>
    <col min="9219" max="9219" width="8" style="4" customWidth="1"/>
    <col min="9220" max="9220" width="8.6640625" style="4" customWidth="1"/>
    <col min="9221" max="9221" width="8.88671875" style="4"/>
    <col min="9222" max="9236" width="8.5546875" style="4" customWidth="1"/>
    <col min="9237" max="9472" width="8.88671875" style="4"/>
    <col min="9473" max="9473" width="6.88671875" style="4" customWidth="1"/>
    <col min="9474" max="9474" width="34" style="4" customWidth="1"/>
    <col min="9475" max="9475" width="8" style="4" customWidth="1"/>
    <col min="9476" max="9476" width="8.6640625" style="4" customWidth="1"/>
    <col min="9477" max="9477" width="8.88671875" style="4"/>
    <col min="9478" max="9492" width="8.5546875" style="4" customWidth="1"/>
    <col min="9493" max="9728" width="8.88671875" style="4"/>
    <col min="9729" max="9729" width="6.88671875" style="4" customWidth="1"/>
    <col min="9730" max="9730" width="34" style="4" customWidth="1"/>
    <col min="9731" max="9731" width="8" style="4" customWidth="1"/>
    <col min="9732" max="9732" width="8.6640625" style="4" customWidth="1"/>
    <col min="9733" max="9733" width="8.88671875" style="4"/>
    <col min="9734" max="9748" width="8.5546875" style="4" customWidth="1"/>
    <col min="9749" max="9984" width="8.88671875" style="4"/>
    <col min="9985" max="9985" width="6.88671875" style="4" customWidth="1"/>
    <col min="9986" max="9986" width="34" style="4" customWidth="1"/>
    <col min="9987" max="9987" width="8" style="4" customWidth="1"/>
    <col min="9988" max="9988" width="8.6640625" style="4" customWidth="1"/>
    <col min="9989" max="9989" width="8.88671875" style="4"/>
    <col min="9990" max="10004" width="8.5546875" style="4" customWidth="1"/>
    <col min="10005" max="10240" width="8.88671875" style="4"/>
    <col min="10241" max="10241" width="6.88671875" style="4" customWidth="1"/>
    <col min="10242" max="10242" width="34" style="4" customWidth="1"/>
    <col min="10243" max="10243" width="8" style="4" customWidth="1"/>
    <col min="10244" max="10244" width="8.6640625" style="4" customWidth="1"/>
    <col min="10245" max="10245" width="8.88671875" style="4"/>
    <col min="10246" max="10260" width="8.5546875" style="4" customWidth="1"/>
    <col min="10261" max="10496" width="8.88671875" style="4"/>
    <col min="10497" max="10497" width="6.88671875" style="4" customWidth="1"/>
    <col min="10498" max="10498" width="34" style="4" customWidth="1"/>
    <col min="10499" max="10499" width="8" style="4" customWidth="1"/>
    <col min="10500" max="10500" width="8.6640625" style="4" customWidth="1"/>
    <col min="10501" max="10501" width="8.88671875" style="4"/>
    <col min="10502" max="10516" width="8.5546875" style="4" customWidth="1"/>
    <col min="10517" max="10752" width="8.88671875" style="4"/>
    <col min="10753" max="10753" width="6.88671875" style="4" customWidth="1"/>
    <col min="10754" max="10754" width="34" style="4" customWidth="1"/>
    <col min="10755" max="10755" width="8" style="4" customWidth="1"/>
    <col min="10756" max="10756" width="8.6640625" style="4" customWidth="1"/>
    <col min="10757" max="10757" width="8.88671875" style="4"/>
    <col min="10758" max="10772" width="8.5546875" style="4" customWidth="1"/>
    <col min="10773" max="11008" width="8.88671875" style="4"/>
    <col min="11009" max="11009" width="6.88671875" style="4" customWidth="1"/>
    <col min="11010" max="11010" width="34" style="4" customWidth="1"/>
    <col min="11011" max="11011" width="8" style="4" customWidth="1"/>
    <col min="11012" max="11012" width="8.6640625" style="4" customWidth="1"/>
    <col min="11013" max="11013" width="8.88671875" style="4"/>
    <col min="11014" max="11028" width="8.5546875" style="4" customWidth="1"/>
    <col min="11029" max="11264" width="8.88671875" style="4"/>
    <col min="11265" max="11265" width="6.88671875" style="4" customWidth="1"/>
    <col min="11266" max="11266" width="34" style="4" customWidth="1"/>
    <col min="11267" max="11267" width="8" style="4" customWidth="1"/>
    <col min="11268" max="11268" width="8.6640625" style="4" customWidth="1"/>
    <col min="11269" max="11269" width="8.88671875" style="4"/>
    <col min="11270" max="11284" width="8.5546875" style="4" customWidth="1"/>
    <col min="11285" max="11520" width="8.88671875" style="4"/>
    <col min="11521" max="11521" width="6.88671875" style="4" customWidth="1"/>
    <col min="11522" max="11522" width="34" style="4" customWidth="1"/>
    <col min="11523" max="11523" width="8" style="4" customWidth="1"/>
    <col min="11524" max="11524" width="8.6640625" style="4" customWidth="1"/>
    <col min="11525" max="11525" width="8.88671875" style="4"/>
    <col min="11526" max="11540" width="8.5546875" style="4" customWidth="1"/>
    <col min="11541" max="11776" width="8.88671875" style="4"/>
    <col min="11777" max="11777" width="6.88671875" style="4" customWidth="1"/>
    <col min="11778" max="11778" width="34" style="4" customWidth="1"/>
    <col min="11779" max="11779" width="8" style="4" customWidth="1"/>
    <col min="11780" max="11780" width="8.6640625" style="4" customWidth="1"/>
    <col min="11781" max="11781" width="8.88671875" style="4"/>
    <col min="11782" max="11796" width="8.5546875" style="4" customWidth="1"/>
    <col min="11797" max="12032" width="8.88671875" style="4"/>
    <col min="12033" max="12033" width="6.88671875" style="4" customWidth="1"/>
    <col min="12034" max="12034" width="34" style="4" customWidth="1"/>
    <col min="12035" max="12035" width="8" style="4" customWidth="1"/>
    <col min="12036" max="12036" width="8.6640625" style="4" customWidth="1"/>
    <col min="12037" max="12037" width="8.88671875" style="4"/>
    <col min="12038" max="12052" width="8.5546875" style="4" customWidth="1"/>
    <col min="12053" max="12288" width="8.88671875" style="4"/>
    <col min="12289" max="12289" width="6.88671875" style="4" customWidth="1"/>
    <col min="12290" max="12290" width="34" style="4" customWidth="1"/>
    <col min="12291" max="12291" width="8" style="4" customWidth="1"/>
    <col min="12292" max="12292" width="8.6640625" style="4" customWidth="1"/>
    <col min="12293" max="12293" width="8.88671875" style="4"/>
    <col min="12294" max="12308" width="8.5546875" style="4" customWidth="1"/>
    <col min="12309" max="12544" width="8.88671875" style="4"/>
    <col min="12545" max="12545" width="6.88671875" style="4" customWidth="1"/>
    <col min="12546" max="12546" width="34" style="4" customWidth="1"/>
    <col min="12547" max="12547" width="8" style="4" customWidth="1"/>
    <col min="12548" max="12548" width="8.6640625" style="4" customWidth="1"/>
    <col min="12549" max="12549" width="8.88671875" style="4"/>
    <col min="12550" max="12564" width="8.5546875" style="4" customWidth="1"/>
    <col min="12565" max="12800" width="8.88671875" style="4"/>
    <col min="12801" max="12801" width="6.88671875" style="4" customWidth="1"/>
    <col min="12802" max="12802" width="34" style="4" customWidth="1"/>
    <col min="12803" max="12803" width="8" style="4" customWidth="1"/>
    <col min="12804" max="12804" width="8.6640625" style="4" customWidth="1"/>
    <col min="12805" max="12805" width="8.88671875" style="4"/>
    <col min="12806" max="12820" width="8.5546875" style="4" customWidth="1"/>
    <col min="12821" max="13056" width="8.88671875" style="4"/>
    <col min="13057" max="13057" width="6.88671875" style="4" customWidth="1"/>
    <col min="13058" max="13058" width="34" style="4" customWidth="1"/>
    <col min="13059" max="13059" width="8" style="4" customWidth="1"/>
    <col min="13060" max="13060" width="8.6640625" style="4" customWidth="1"/>
    <col min="13061" max="13061" width="8.88671875" style="4"/>
    <col min="13062" max="13076" width="8.5546875" style="4" customWidth="1"/>
    <col min="13077" max="13312" width="8.88671875" style="4"/>
    <col min="13313" max="13313" width="6.88671875" style="4" customWidth="1"/>
    <col min="13314" max="13314" width="34" style="4" customWidth="1"/>
    <col min="13315" max="13315" width="8" style="4" customWidth="1"/>
    <col min="13316" max="13316" width="8.6640625" style="4" customWidth="1"/>
    <col min="13317" max="13317" width="8.88671875" style="4"/>
    <col min="13318" max="13332" width="8.5546875" style="4" customWidth="1"/>
    <col min="13333" max="13568" width="8.88671875" style="4"/>
    <col min="13569" max="13569" width="6.88671875" style="4" customWidth="1"/>
    <col min="13570" max="13570" width="34" style="4" customWidth="1"/>
    <col min="13571" max="13571" width="8" style="4" customWidth="1"/>
    <col min="13572" max="13572" width="8.6640625" style="4" customWidth="1"/>
    <col min="13573" max="13573" width="8.88671875" style="4"/>
    <col min="13574" max="13588" width="8.5546875" style="4" customWidth="1"/>
    <col min="13589" max="13824" width="8.88671875" style="4"/>
    <col min="13825" max="13825" width="6.88671875" style="4" customWidth="1"/>
    <col min="13826" max="13826" width="34" style="4" customWidth="1"/>
    <col min="13827" max="13827" width="8" style="4" customWidth="1"/>
    <col min="13828" max="13828" width="8.6640625" style="4" customWidth="1"/>
    <col min="13829" max="13829" width="8.88671875" style="4"/>
    <col min="13830" max="13844" width="8.5546875" style="4" customWidth="1"/>
    <col min="13845" max="14080" width="8.88671875" style="4"/>
    <col min="14081" max="14081" width="6.88671875" style="4" customWidth="1"/>
    <col min="14082" max="14082" width="34" style="4" customWidth="1"/>
    <col min="14083" max="14083" width="8" style="4" customWidth="1"/>
    <col min="14084" max="14084" width="8.6640625" style="4" customWidth="1"/>
    <col min="14085" max="14085" width="8.88671875" style="4"/>
    <col min="14086" max="14100" width="8.5546875" style="4" customWidth="1"/>
    <col min="14101" max="14336" width="8.88671875" style="4"/>
    <col min="14337" max="14337" width="6.88671875" style="4" customWidth="1"/>
    <col min="14338" max="14338" width="34" style="4" customWidth="1"/>
    <col min="14339" max="14339" width="8" style="4" customWidth="1"/>
    <col min="14340" max="14340" width="8.6640625" style="4" customWidth="1"/>
    <col min="14341" max="14341" width="8.88671875" style="4"/>
    <col min="14342" max="14356" width="8.5546875" style="4" customWidth="1"/>
    <col min="14357" max="14592" width="8.88671875" style="4"/>
    <col min="14593" max="14593" width="6.88671875" style="4" customWidth="1"/>
    <col min="14594" max="14594" width="34" style="4" customWidth="1"/>
    <col min="14595" max="14595" width="8" style="4" customWidth="1"/>
    <col min="14596" max="14596" width="8.6640625" style="4" customWidth="1"/>
    <col min="14597" max="14597" width="8.88671875" style="4"/>
    <col min="14598" max="14612" width="8.5546875" style="4" customWidth="1"/>
    <col min="14613" max="14848" width="8.88671875" style="4"/>
    <col min="14849" max="14849" width="6.88671875" style="4" customWidth="1"/>
    <col min="14850" max="14850" width="34" style="4" customWidth="1"/>
    <col min="14851" max="14851" width="8" style="4" customWidth="1"/>
    <col min="14852" max="14852" width="8.6640625" style="4" customWidth="1"/>
    <col min="14853" max="14853" width="8.88671875" style="4"/>
    <col min="14854" max="14868" width="8.5546875" style="4" customWidth="1"/>
    <col min="14869" max="15104" width="8.88671875" style="4"/>
    <col min="15105" max="15105" width="6.88671875" style="4" customWidth="1"/>
    <col min="15106" max="15106" width="34" style="4" customWidth="1"/>
    <col min="15107" max="15107" width="8" style="4" customWidth="1"/>
    <col min="15108" max="15108" width="8.6640625" style="4" customWidth="1"/>
    <col min="15109" max="15109" width="8.88671875" style="4"/>
    <col min="15110" max="15124" width="8.5546875" style="4" customWidth="1"/>
    <col min="15125" max="15360" width="8.88671875" style="4"/>
    <col min="15361" max="15361" width="6.88671875" style="4" customWidth="1"/>
    <col min="15362" max="15362" width="34" style="4" customWidth="1"/>
    <col min="15363" max="15363" width="8" style="4" customWidth="1"/>
    <col min="15364" max="15364" width="8.6640625" style="4" customWidth="1"/>
    <col min="15365" max="15365" width="8.88671875" style="4"/>
    <col min="15366" max="15380" width="8.5546875" style="4" customWidth="1"/>
    <col min="15381" max="15616" width="8.88671875" style="4"/>
    <col min="15617" max="15617" width="6.88671875" style="4" customWidth="1"/>
    <col min="15618" max="15618" width="34" style="4" customWidth="1"/>
    <col min="15619" max="15619" width="8" style="4" customWidth="1"/>
    <col min="15620" max="15620" width="8.6640625" style="4" customWidth="1"/>
    <col min="15621" max="15621" width="8.88671875" style="4"/>
    <col min="15622" max="15636" width="8.5546875" style="4" customWidth="1"/>
    <col min="15637" max="15872" width="8.88671875" style="4"/>
    <col min="15873" max="15873" width="6.88671875" style="4" customWidth="1"/>
    <col min="15874" max="15874" width="34" style="4" customWidth="1"/>
    <col min="15875" max="15875" width="8" style="4" customWidth="1"/>
    <col min="15876" max="15876" width="8.6640625" style="4" customWidth="1"/>
    <col min="15877" max="15877" width="8.88671875" style="4"/>
    <col min="15878" max="15892" width="8.5546875" style="4" customWidth="1"/>
    <col min="15893" max="16128" width="8.88671875" style="4"/>
    <col min="16129" max="16129" width="6.88671875" style="4" customWidth="1"/>
    <col min="16130" max="16130" width="34" style="4" customWidth="1"/>
    <col min="16131" max="16131" width="8" style="4" customWidth="1"/>
    <col min="16132" max="16132" width="8.6640625" style="4" customWidth="1"/>
    <col min="16133" max="16133" width="8.88671875" style="4"/>
    <col min="16134" max="16148" width="8.5546875" style="4" customWidth="1"/>
    <col min="16149" max="16384" width="8.88671875" style="4"/>
  </cols>
  <sheetData>
    <row r="1" spans="1:20" ht="13.8">
      <c r="A1" s="213" t="s">
        <v>518</v>
      </c>
      <c r="B1" s="213"/>
      <c r="C1" s="213"/>
      <c r="D1" s="213"/>
      <c r="E1" s="213"/>
      <c r="F1" s="213"/>
      <c r="G1" s="213"/>
      <c r="H1" s="213"/>
      <c r="I1" s="213"/>
      <c r="J1" s="213"/>
      <c r="K1" s="213"/>
      <c r="L1" s="213"/>
      <c r="M1" s="213"/>
      <c r="N1" s="213"/>
      <c r="O1" s="213"/>
      <c r="P1" s="213"/>
      <c r="Q1" s="213"/>
      <c r="R1" s="213"/>
      <c r="S1" s="213"/>
      <c r="T1" s="213"/>
    </row>
    <row r="2" spans="1:20" s="1" customFormat="1" ht="13.8">
      <c r="A2" s="214" t="s">
        <v>555</v>
      </c>
      <c r="B2" s="214"/>
      <c r="C2" s="214"/>
      <c r="D2" s="214"/>
      <c r="E2" s="214"/>
      <c r="F2" s="214"/>
      <c r="G2" s="214"/>
      <c r="H2" s="214"/>
      <c r="I2" s="214"/>
      <c r="J2" s="214"/>
      <c r="K2" s="214"/>
      <c r="L2" s="214"/>
      <c r="M2" s="214"/>
      <c r="N2" s="214"/>
      <c r="O2" s="214"/>
      <c r="P2" s="214"/>
      <c r="Q2" s="214"/>
      <c r="R2" s="214"/>
      <c r="S2" s="214"/>
      <c r="T2" s="214"/>
    </row>
    <row r="3" spans="1:20" s="1" customFormat="1" ht="13.8">
      <c r="A3" s="214" t="s">
        <v>391</v>
      </c>
      <c r="B3" s="214"/>
      <c r="C3" s="214"/>
      <c r="D3" s="214"/>
      <c r="E3" s="214"/>
      <c r="F3" s="214"/>
      <c r="G3" s="214"/>
      <c r="H3" s="214"/>
      <c r="I3" s="214"/>
      <c r="J3" s="214"/>
      <c r="K3" s="214"/>
      <c r="L3" s="214"/>
      <c r="M3" s="214"/>
      <c r="N3" s="214"/>
      <c r="O3" s="214"/>
      <c r="P3" s="214"/>
      <c r="Q3" s="214"/>
      <c r="R3" s="214"/>
      <c r="S3" s="214"/>
      <c r="T3" s="214"/>
    </row>
    <row r="5" spans="1:20" s="2" customFormat="1">
      <c r="A5" s="215" t="s">
        <v>341</v>
      </c>
      <c r="B5" s="215" t="s">
        <v>392</v>
      </c>
      <c r="C5" s="215" t="s">
        <v>393</v>
      </c>
      <c r="D5" s="215" t="s">
        <v>394</v>
      </c>
      <c r="E5" s="215" t="s">
        <v>395</v>
      </c>
      <c r="F5" s="215" t="s">
        <v>396</v>
      </c>
      <c r="G5" s="215"/>
      <c r="H5" s="215"/>
      <c r="I5" s="215"/>
      <c r="J5" s="215"/>
      <c r="K5" s="215" t="s">
        <v>397</v>
      </c>
      <c r="L5" s="215"/>
      <c r="M5" s="215"/>
      <c r="N5" s="215"/>
      <c r="O5" s="215"/>
      <c r="P5" s="215" t="s">
        <v>398</v>
      </c>
      <c r="Q5" s="215"/>
      <c r="R5" s="215"/>
      <c r="S5" s="215"/>
      <c r="T5" s="215"/>
    </row>
    <row r="6" spans="1:20" s="3" customFormat="1">
      <c r="A6" s="215"/>
      <c r="B6" s="215"/>
      <c r="C6" s="215"/>
      <c r="D6" s="215"/>
      <c r="E6" s="215"/>
      <c r="F6" s="5">
        <v>1</v>
      </c>
      <c r="G6" s="5">
        <v>2</v>
      </c>
      <c r="H6" s="5">
        <v>3</v>
      </c>
      <c r="I6" s="5">
        <v>4</v>
      </c>
      <c r="J6" s="5">
        <v>5</v>
      </c>
      <c r="K6" s="5">
        <v>1</v>
      </c>
      <c r="L6" s="5">
        <v>2</v>
      </c>
      <c r="M6" s="5">
        <v>3</v>
      </c>
      <c r="N6" s="5">
        <v>4</v>
      </c>
      <c r="O6" s="5">
        <v>5</v>
      </c>
      <c r="P6" s="5">
        <v>1</v>
      </c>
      <c r="Q6" s="5">
        <v>2</v>
      </c>
      <c r="R6" s="5">
        <v>3</v>
      </c>
      <c r="S6" s="5">
        <v>4</v>
      </c>
      <c r="T6" s="5">
        <v>5</v>
      </c>
    </row>
    <row r="7" spans="1:20">
      <c r="A7" s="6">
        <v>1</v>
      </c>
      <c r="B7" s="7" t="s">
        <v>399</v>
      </c>
      <c r="C7" s="6"/>
      <c r="D7" s="8">
        <v>0.995</v>
      </c>
      <c r="E7" s="6"/>
      <c r="F7" s="8">
        <v>0.99299999999999999</v>
      </c>
      <c r="G7" s="8">
        <v>0.99399999999999999</v>
      </c>
      <c r="H7" s="8">
        <v>0.99399999999999999</v>
      </c>
      <c r="I7" s="8">
        <v>0.99399999999999999</v>
      </c>
      <c r="J7" s="8">
        <v>0.995</v>
      </c>
      <c r="K7" s="14">
        <v>0.9929</v>
      </c>
      <c r="L7" s="14">
        <v>0.99309999999999998</v>
      </c>
      <c r="M7" s="14">
        <v>0.99460000000000004</v>
      </c>
      <c r="N7" s="14">
        <v>0.99460000000000004</v>
      </c>
      <c r="O7" s="14">
        <v>0.99460000000000004</v>
      </c>
      <c r="P7" s="15">
        <f>K7/F7</f>
        <v>0.99989929506545827</v>
      </c>
      <c r="Q7" s="15">
        <f t="shared" ref="Q7:T18" si="0">L7/G7</f>
        <v>0.99909456740442659</v>
      </c>
      <c r="R7" s="15">
        <f>M7/H7</f>
        <v>1.0006036217303824</v>
      </c>
      <c r="S7" s="15">
        <f t="shared" si="0"/>
        <v>1.0006036217303824</v>
      </c>
      <c r="T7" s="15">
        <f t="shared" si="0"/>
        <v>0.9995979899497488</v>
      </c>
    </row>
    <row r="8" spans="1:20">
      <c r="A8" s="6">
        <v>2</v>
      </c>
      <c r="B8" s="7" t="s">
        <v>400</v>
      </c>
      <c r="C8" s="6"/>
      <c r="D8" s="8">
        <v>1.08</v>
      </c>
      <c r="E8" s="6"/>
      <c r="F8" s="9">
        <v>1.18</v>
      </c>
      <c r="G8" s="8">
        <v>1.1849000000000001</v>
      </c>
      <c r="H8" s="8">
        <v>1.1898</v>
      </c>
      <c r="I8" s="8">
        <v>1.1947000000000001</v>
      </c>
      <c r="J8" s="8">
        <v>1.08</v>
      </c>
      <c r="K8" s="14">
        <v>1.2087000000000001</v>
      </c>
      <c r="L8" s="14">
        <v>1.3484</v>
      </c>
      <c r="M8" s="14">
        <v>1.1914</v>
      </c>
      <c r="N8" s="14">
        <v>1.1744000000000001</v>
      </c>
      <c r="O8" s="14">
        <v>1.1915</v>
      </c>
      <c r="P8" s="15">
        <f t="shared" ref="P8:Q18" si="1">K8/F8</f>
        <v>1.0243220338983052</v>
      </c>
      <c r="Q8" s="15">
        <f t="shared" si="0"/>
        <v>1.1379863279601654</v>
      </c>
      <c r="R8" s="15">
        <f t="shared" si="0"/>
        <v>1.001344763825853</v>
      </c>
      <c r="S8" s="15">
        <f t="shared" si="0"/>
        <v>0.9830082865991463</v>
      </c>
      <c r="T8" s="15">
        <f t="shared" si="0"/>
        <v>1.1032407407407407</v>
      </c>
    </row>
    <row r="9" spans="1:20">
      <c r="A9" s="6">
        <v>3</v>
      </c>
      <c r="B9" s="7" t="s">
        <v>401</v>
      </c>
      <c r="C9" s="6"/>
      <c r="D9" s="9">
        <v>0.95</v>
      </c>
      <c r="E9" s="6"/>
      <c r="F9" s="9">
        <v>1.1000000000000001</v>
      </c>
      <c r="G9" s="8">
        <v>1.1288</v>
      </c>
      <c r="H9" s="8">
        <v>1.1576</v>
      </c>
      <c r="I9" s="8">
        <v>1.1863999999999999</v>
      </c>
      <c r="J9" s="9">
        <v>0.95</v>
      </c>
      <c r="K9" s="14">
        <v>1.1041000000000001</v>
      </c>
      <c r="L9" s="14">
        <v>1.24</v>
      </c>
      <c r="M9" s="14">
        <v>1.0840000000000001</v>
      </c>
      <c r="N9" s="14">
        <v>1.2079</v>
      </c>
      <c r="O9" s="14">
        <v>1.0505</v>
      </c>
      <c r="P9" s="15">
        <f t="shared" si="1"/>
        <v>1.0037272727272728</v>
      </c>
      <c r="Q9" s="15">
        <f>L9/G9</f>
        <v>1.0985116938341601</v>
      </c>
      <c r="R9" s="15">
        <f t="shared" si="0"/>
        <v>0.93642017968210101</v>
      </c>
      <c r="S9" s="15">
        <f t="shared" si="0"/>
        <v>1.0181220498988537</v>
      </c>
      <c r="T9" s="15">
        <f t="shared" si="0"/>
        <v>1.1057894736842107</v>
      </c>
    </row>
    <row r="10" spans="1:20">
      <c r="A10" s="6">
        <v>4</v>
      </c>
      <c r="B10" s="7" t="s">
        <v>402</v>
      </c>
      <c r="C10" s="6"/>
      <c r="D10" s="9">
        <v>1.01</v>
      </c>
      <c r="E10" s="6"/>
      <c r="F10" s="8">
        <v>1.3117000000000001</v>
      </c>
      <c r="G10" s="8">
        <v>1.3162</v>
      </c>
      <c r="H10" s="8">
        <v>1.3207</v>
      </c>
      <c r="I10" s="8">
        <v>1.3251999999999999</v>
      </c>
      <c r="J10" s="9">
        <v>1.01</v>
      </c>
      <c r="K10" s="14">
        <v>1.3796999999999999</v>
      </c>
      <c r="L10" s="14">
        <v>1.3884000000000001</v>
      </c>
      <c r="M10" s="14">
        <v>1.8839999999999999</v>
      </c>
      <c r="N10" s="14">
        <v>1.5487</v>
      </c>
      <c r="O10" s="14">
        <v>1.7146999999999999</v>
      </c>
      <c r="P10" s="15">
        <f t="shared" si="1"/>
        <v>1.0518411222078219</v>
      </c>
      <c r="Q10" s="15">
        <f t="shared" si="1"/>
        <v>1.054854885275794</v>
      </c>
      <c r="R10" s="15">
        <f t="shared" si="0"/>
        <v>1.4265162413871431</v>
      </c>
      <c r="S10" s="15">
        <f t="shared" si="0"/>
        <v>1.1686537881074555</v>
      </c>
      <c r="T10" s="15">
        <f t="shared" si="0"/>
        <v>1.6977227722772277</v>
      </c>
    </row>
    <row r="11" spans="1:20">
      <c r="A11" s="6">
        <v>5</v>
      </c>
      <c r="B11" s="7" t="s">
        <v>403</v>
      </c>
      <c r="C11" s="6"/>
      <c r="D11" s="9">
        <v>0.82</v>
      </c>
      <c r="E11" s="6"/>
      <c r="F11" s="8">
        <v>0.94630000000000003</v>
      </c>
      <c r="G11" s="8">
        <v>0.95469999999999999</v>
      </c>
      <c r="H11" s="8">
        <v>0.96309999999999996</v>
      </c>
      <c r="I11" s="8">
        <v>0.97150000000000003</v>
      </c>
      <c r="J11" s="9">
        <v>0.82</v>
      </c>
      <c r="K11" s="14">
        <v>1.0699000000000001</v>
      </c>
      <c r="L11" s="14">
        <v>1.0699000000000001</v>
      </c>
      <c r="M11" s="14">
        <v>2.1025</v>
      </c>
      <c r="N11" s="14">
        <v>1.5422</v>
      </c>
      <c r="O11" s="14">
        <v>1.3048</v>
      </c>
      <c r="P11" s="15">
        <f t="shared" si="1"/>
        <v>1.1306139701997253</v>
      </c>
      <c r="Q11" s="15">
        <f t="shared" si="1"/>
        <v>1.1206661778569185</v>
      </c>
      <c r="R11" s="15">
        <f t="shared" si="0"/>
        <v>2.1830547191361229</v>
      </c>
      <c r="S11" s="15">
        <f t="shared" si="0"/>
        <v>1.5874420998455996</v>
      </c>
      <c r="T11" s="15">
        <f t="shared" si="0"/>
        <v>1.591219512195122</v>
      </c>
    </row>
    <row r="12" spans="1:20">
      <c r="A12" s="6">
        <v>6</v>
      </c>
      <c r="B12" s="7" t="s">
        <v>404</v>
      </c>
      <c r="C12" s="6"/>
      <c r="D12" s="9">
        <v>1.05</v>
      </c>
      <c r="E12" s="6"/>
      <c r="F12" s="8">
        <v>2.3576999999999999</v>
      </c>
      <c r="G12" s="8">
        <v>2.3632</v>
      </c>
      <c r="H12" s="8">
        <v>2.3687</v>
      </c>
      <c r="I12" s="8">
        <v>2.3742000000000001</v>
      </c>
      <c r="J12" s="9">
        <v>1.05</v>
      </c>
      <c r="K12" s="14">
        <v>2.4773000000000001</v>
      </c>
      <c r="L12" s="14">
        <v>2.4613999999999998</v>
      </c>
      <c r="M12" s="14">
        <v>1.4841</v>
      </c>
      <c r="N12" s="14">
        <v>2.2934000000000001</v>
      </c>
      <c r="O12" s="14">
        <v>2.2492000000000001</v>
      </c>
      <c r="P12" s="15">
        <f t="shared" si="1"/>
        <v>1.0507274038257624</v>
      </c>
      <c r="Q12" s="15">
        <f t="shared" si="1"/>
        <v>1.0415538253215977</v>
      </c>
      <c r="R12" s="15">
        <f t="shared" si="0"/>
        <v>0.62654620678009032</v>
      </c>
      <c r="S12" s="15">
        <f t="shared" si="0"/>
        <v>0.96596748378401143</v>
      </c>
      <c r="T12" s="15">
        <f t="shared" si="0"/>
        <v>2.1420952380952381</v>
      </c>
    </row>
    <row r="13" spans="1:20" ht="48">
      <c r="A13" s="6">
        <v>8</v>
      </c>
      <c r="B13" s="10" t="s">
        <v>405</v>
      </c>
      <c r="C13" s="6"/>
      <c r="D13" s="9">
        <v>0.8</v>
      </c>
      <c r="E13" s="6"/>
      <c r="F13" s="8">
        <v>0.44800000000000001</v>
      </c>
      <c r="G13" s="8">
        <v>0.53600000000000003</v>
      </c>
      <c r="H13" s="8">
        <v>0.624</v>
      </c>
      <c r="I13" s="8">
        <v>0.71199999999999997</v>
      </c>
      <c r="J13" s="9">
        <v>0.8</v>
      </c>
      <c r="K13" s="14">
        <v>0.6</v>
      </c>
      <c r="L13" s="16">
        <v>0.8</v>
      </c>
      <c r="M13" s="16">
        <v>1</v>
      </c>
      <c r="N13" s="14">
        <v>0.76</v>
      </c>
      <c r="O13" s="16">
        <v>0.8</v>
      </c>
      <c r="P13" s="15">
        <f t="shared" si="1"/>
        <v>1.3392857142857142</v>
      </c>
      <c r="Q13" s="15">
        <f t="shared" si="1"/>
        <v>1.4925373134328359</v>
      </c>
      <c r="R13" s="15">
        <f t="shared" si="0"/>
        <v>1.6025641025641026</v>
      </c>
      <c r="S13" s="15">
        <f t="shared" si="0"/>
        <v>1.0674157303370788</v>
      </c>
      <c r="T13" s="15">
        <f t="shared" si="0"/>
        <v>1</v>
      </c>
    </row>
    <row r="14" spans="1:20" ht="36">
      <c r="A14" s="6">
        <v>9</v>
      </c>
      <c r="B14" s="10" t="s">
        <v>406</v>
      </c>
      <c r="C14" s="6"/>
      <c r="D14" s="9">
        <v>0.5</v>
      </c>
      <c r="E14" s="6"/>
      <c r="F14" s="9">
        <v>0.34</v>
      </c>
      <c r="G14" s="9">
        <v>0.38</v>
      </c>
      <c r="H14" s="9">
        <v>0.42</v>
      </c>
      <c r="I14" s="9">
        <v>0.46</v>
      </c>
      <c r="J14" s="9">
        <v>0.5</v>
      </c>
      <c r="K14" s="14">
        <v>0.6875</v>
      </c>
      <c r="L14" s="16">
        <v>0.82</v>
      </c>
      <c r="M14" s="16">
        <v>0.84</v>
      </c>
      <c r="N14" s="16">
        <v>0.87</v>
      </c>
      <c r="O14" s="16">
        <v>0.87</v>
      </c>
      <c r="P14" s="15">
        <f t="shared" si="1"/>
        <v>2.0220588235294117</v>
      </c>
      <c r="Q14" s="15">
        <f t="shared" si="1"/>
        <v>2.1578947368421053</v>
      </c>
      <c r="R14" s="15">
        <f t="shared" si="0"/>
        <v>2</v>
      </c>
      <c r="S14" s="15">
        <f t="shared" si="0"/>
        <v>1.8913043478260869</v>
      </c>
      <c r="T14" s="15">
        <f t="shared" si="0"/>
        <v>1.74</v>
      </c>
    </row>
    <row r="15" spans="1:20">
      <c r="A15" s="6">
        <v>10</v>
      </c>
      <c r="B15" s="10" t="s">
        <v>407</v>
      </c>
      <c r="C15" s="6"/>
      <c r="D15" s="9">
        <v>1</v>
      </c>
      <c r="E15" s="6"/>
      <c r="F15" s="8">
        <v>0.93600000000000005</v>
      </c>
      <c r="G15" s="8">
        <v>0.95199999999999996</v>
      </c>
      <c r="H15" s="8">
        <v>0.96799999999999997</v>
      </c>
      <c r="I15" s="8">
        <v>0.98399999999999999</v>
      </c>
      <c r="J15" s="9">
        <v>1</v>
      </c>
      <c r="K15" s="17">
        <v>0.8528</v>
      </c>
      <c r="L15" s="17">
        <v>1.0285</v>
      </c>
      <c r="M15" s="17">
        <v>1.0125</v>
      </c>
      <c r="N15" s="14">
        <v>0.89259999999999995</v>
      </c>
      <c r="O15" s="17">
        <v>0.90210000000000001</v>
      </c>
      <c r="P15" s="15">
        <f t="shared" si="1"/>
        <v>0.91111111111111109</v>
      </c>
      <c r="Q15" s="15">
        <f t="shared" si="1"/>
        <v>1.0803571428571428</v>
      </c>
      <c r="R15" s="15">
        <f t="shared" si="0"/>
        <v>1.0459710743801653</v>
      </c>
      <c r="S15" s="15">
        <f t="shared" si="0"/>
        <v>0.90711382113821137</v>
      </c>
      <c r="T15" s="15">
        <f t="shared" si="0"/>
        <v>0.90210000000000001</v>
      </c>
    </row>
    <row r="16" spans="1:20" ht="36">
      <c r="A16" s="6">
        <v>12</v>
      </c>
      <c r="B16" s="11" t="s">
        <v>408</v>
      </c>
      <c r="C16" s="6"/>
      <c r="D16" s="9">
        <v>1</v>
      </c>
      <c r="E16" s="6"/>
      <c r="F16" s="9">
        <v>0.68</v>
      </c>
      <c r="G16" s="9">
        <v>0.76</v>
      </c>
      <c r="H16" s="9">
        <v>0.84</v>
      </c>
      <c r="I16" s="9">
        <v>0.92</v>
      </c>
      <c r="J16" s="9">
        <v>1</v>
      </c>
      <c r="K16" s="16">
        <v>0.68</v>
      </c>
      <c r="L16" s="16">
        <v>0.85</v>
      </c>
      <c r="M16" s="16">
        <v>0.85</v>
      </c>
      <c r="N16" s="16">
        <v>0.85</v>
      </c>
      <c r="O16" s="16">
        <v>1</v>
      </c>
      <c r="P16" s="15">
        <f t="shared" si="1"/>
        <v>1</v>
      </c>
      <c r="Q16" s="15">
        <f t="shared" si="1"/>
        <v>1.118421052631579</v>
      </c>
      <c r="R16" s="15">
        <f t="shared" si="0"/>
        <v>1.0119047619047619</v>
      </c>
      <c r="S16" s="15">
        <f t="shared" si="0"/>
        <v>0.92391304347826075</v>
      </c>
      <c r="T16" s="15">
        <f t="shared" si="0"/>
        <v>1</v>
      </c>
    </row>
    <row r="17" spans="1:20">
      <c r="A17" s="6">
        <v>13</v>
      </c>
      <c r="B17" s="12" t="s">
        <v>409</v>
      </c>
      <c r="C17" s="12"/>
      <c r="D17" s="6">
        <v>4</v>
      </c>
      <c r="E17" s="12"/>
      <c r="F17" s="6">
        <v>1</v>
      </c>
      <c r="G17" s="6">
        <v>2</v>
      </c>
      <c r="H17" s="6">
        <v>3</v>
      </c>
      <c r="I17" s="6">
        <v>4</v>
      </c>
      <c r="J17" s="6">
        <v>4</v>
      </c>
      <c r="K17" s="18">
        <v>0</v>
      </c>
      <c r="L17" s="18">
        <v>1</v>
      </c>
      <c r="M17" s="18">
        <v>1</v>
      </c>
      <c r="N17" s="18">
        <v>0</v>
      </c>
      <c r="O17" s="18">
        <v>1</v>
      </c>
      <c r="P17" s="15">
        <f t="shared" si="1"/>
        <v>0</v>
      </c>
      <c r="Q17" s="15">
        <f t="shared" si="1"/>
        <v>0.5</v>
      </c>
      <c r="R17" s="15">
        <f t="shared" si="0"/>
        <v>0.33333333333333331</v>
      </c>
      <c r="S17" s="15">
        <f t="shared" si="0"/>
        <v>0</v>
      </c>
      <c r="T17" s="15">
        <f t="shared" si="0"/>
        <v>0.25</v>
      </c>
    </row>
    <row r="18" spans="1:20" ht="24">
      <c r="A18" s="6">
        <v>14</v>
      </c>
      <c r="B18" s="13" t="s">
        <v>410</v>
      </c>
      <c r="C18" s="12"/>
      <c r="D18" s="6">
        <v>5</v>
      </c>
      <c r="E18" s="12"/>
      <c r="F18" s="6">
        <v>1</v>
      </c>
      <c r="G18" s="6">
        <v>2</v>
      </c>
      <c r="H18" s="6">
        <v>3</v>
      </c>
      <c r="I18" s="6">
        <v>4</v>
      </c>
      <c r="J18" s="6">
        <v>5</v>
      </c>
      <c r="K18" s="18">
        <v>4</v>
      </c>
      <c r="L18" s="18">
        <v>4</v>
      </c>
      <c r="M18" s="18">
        <v>4</v>
      </c>
      <c r="N18" s="18">
        <v>0</v>
      </c>
      <c r="O18" s="18">
        <v>0</v>
      </c>
      <c r="P18" s="15">
        <f t="shared" si="1"/>
        <v>4</v>
      </c>
      <c r="Q18" s="15">
        <f t="shared" si="1"/>
        <v>2</v>
      </c>
      <c r="R18" s="15">
        <f t="shared" si="0"/>
        <v>1.3333333333333333</v>
      </c>
      <c r="S18" s="15">
        <f t="shared" si="0"/>
        <v>0</v>
      </c>
      <c r="T18" s="15">
        <f t="shared" si="0"/>
        <v>0</v>
      </c>
    </row>
  </sheetData>
  <mergeCells count="11">
    <mergeCell ref="A1:T1"/>
    <mergeCell ref="A2:T2"/>
    <mergeCell ref="A3:T3"/>
    <mergeCell ref="F5:J5"/>
    <mergeCell ref="K5:O5"/>
    <mergeCell ref="P5:T5"/>
    <mergeCell ref="A5:A6"/>
    <mergeCell ref="B5:B6"/>
    <mergeCell ref="C5:C6"/>
    <mergeCell ref="D5:D6"/>
    <mergeCell ref="E5:E6"/>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zoomScaleNormal="100" workbookViewId="0">
      <selection activeCell="D8" sqref="D8"/>
    </sheetView>
  </sheetViews>
  <sheetFormatPr defaultColWidth="9" defaultRowHeight="14.4"/>
  <cols>
    <col min="1" max="1" width="9" style="59"/>
    <col min="2" max="2" width="10.109375" style="59" customWidth="1"/>
    <col min="3" max="3" width="50.44140625" style="59" customWidth="1"/>
    <col min="4" max="4" width="33.44140625" style="59" customWidth="1"/>
    <col min="5" max="9" width="18.44140625" style="59" customWidth="1"/>
    <col min="10" max="257" width="9" style="59"/>
    <col min="258" max="258" width="10.109375" style="59" customWidth="1"/>
    <col min="259" max="259" width="85.5546875" style="59" customWidth="1"/>
    <col min="260" max="260" width="33.44140625" style="59" customWidth="1"/>
    <col min="261" max="261" width="22.33203125" style="59" customWidth="1"/>
    <col min="262" max="262" width="22.6640625" style="59" customWidth="1"/>
    <col min="263" max="263" width="21.6640625" style="59" customWidth="1"/>
    <col min="264" max="265" width="22.5546875" style="59" customWidth="1"/>
    <col min="266" max="513" width="9" style="59"/>
    <col min="514" max="514" width="10.109375" style="59" customWidth="1"/>
    <col min="515" max="515" width="85.5546875" style="59" customWidth="1"/>
    <col min="516" max="516" width="33.44140625" style="59" customWidth="1"/>
    <col min="517" max="517" width="22.33203125" style="59" customWidth="1"/>
    <col min="518" max="518" width="22.6640625" style="59" customWidth="1"/>
    <col min="519" max="519" width="21.6640625" style="59" customWidth="1"/>
    <col min="520" max="521" width="22.5546875" style="59" customWidth="1"/>
    <col min="522" max="769" width="9" style="59"/>
    <col min="770" max="770" width="10.109375" style="59" customWidth="1"/>
    <col min="771" max="771" width="85.5546875" style="59" customWidth="1"/>
    <col min="772" max="772" width="33.44140625" style="59" customWidth="1"/>
    <col min="773" max="773" width="22.33203125" style="59" customWidth="1"/>
    <col min="774" max="774" width="22.6640625" style="59" customWidth="1"/>
    <col min="775" max="775" width="21.6640625" style="59" customWidth="1"/>
    <col min="776" max="777" width="22.5546875" style="59" customWidth="1"/>
    <col min="778" max="1025" width="9" style="59"/>
    <col min="1026" max="1026" width="10.109375" style="59" customWidth="1"/>
    <col min="1027" max="1027" width="85.5546875" style="59" customWidth="1"/>
    <col min="1028" max="1028" width="33.44140625" style="59" customWidth="1"/>
    <col min="1029" max="1029" width="22.33203125" style="59" customWidth="1"/>
    <col min="1030" max="1030" width="22.6640625" style="59" customWidth="1"/>
    <col min="1031" max="1031" width="21.6640625" style="59" customWidth="1"/>
    <col min="1032" max="1033" width="22.5546875" style="59" customWidth="1"/>
    <col min="1034" max="1281" width="9" style="59"/>
    <col min="1282" max="1282" width="10.109375" style="59" customWidth="1"/>
    <col min="1283" max="1283" width="85.5546875" style="59" customWidth="1"/>
    <col min="1284" max="1284" width="33.44140625" style="59" customWidth="1"/>
    <col min="1285" max="1285" width="22.33203125" style="59" customWidth="1"/>
    <col min="1286" max="1286" width="22.6640625" style="59" customWidth="1"/>
    <col min="1287" max="1287" width="21.6640625" style="59" customWidth="1"/>
    <col min="1288" max="1289" width="22.5546875" style="59" customWidth="1"/>
    <col min="1290" max="1537" width="9" style="59"/>
    <col min="1538" max="1538" width="10.109375" style="59" customWidth="1"/>
    <col min="1539" max="1539" width="85.5546875" style="59" customWidth="1"/>
    <col min="1540" max="1540" width="33.44140625" style="59" customWidth="1"/>
    <col min="1541" max="1541" width="22.33203125" style="59" customWidth="1"/>
    <col min="1542" max="1542" width="22.6640625" style="59" customWidth="1"/>
    <col min="1543" max="1543" width="21.6640625" style="59" customWidth="1"/>
    <col min="1544" max="1545" width="22.5546875" style="59" customWidth="1"/>
    <col min="1546" max="1793" width="9" style="59"/>
    <col min="1794" max="1794" width="10.109375" style="59" customWidth="1"/>
    <col min="1795" max="1795" width="85.5546875" style="59" customWidth="1"/>
    <col min="1796" max="1796" width="33.44140625" style="59" customWidth="1"/>
    <col min="1797" max="1797" width="22.33203125" style="59" customWidth="1"/>
    <col min="1798" max="1798" width="22.6640625" style="59" customWidth="1"/>
    <col min="1799" max="1799" width="21.6640625" style="59" customWidth="1"/>
    <col min="1800" max="1801" width="22.5546875" style="59" customWidth="1"/>
    <col min="1802" max="2049" width="9" style="59"/>
    <col min="2050" max="2050" width="10.109375" style="59" customWidth="1"/>
    <col min="2051" max="2051" width="85.5546875" style="59" customWidth="1"/>
    <col min="2052" max="2052" width="33.44140625" style="59" customWidth="1"/>
    <col min="2053" max="2053" width="22.33203125" style="59" customWidth="1"/>
    <col min="2054" max="2054" width="22.6640625" style="59" customWidth="1"/>
    <col min="2055" max="2055" width="21.6640625" style="59" customWidth="1"/>
    <col min="2056" max="2057" width="22.5546875" style="59" customWidth="1"/>
    <col min="2058" max="2305" width="9" style="59"/>
    <col min="2306" max="2306" width="10.109375" style="59" customWidth="1"/>
    <col min="2307" max="2307" width="85.5546875" style="59" customWidth="1"/>
    <col min="2308" max="2308" width="33.44140625" style="59" customWidth="1"/>
    <col min="2309" max="2309" width="22.33203125" style="59" customWidth="1"/>
    <col min="2310" max="2310" width="22.6640625" style="59" customWidth="1"/>
    <col min="2311" max="2311" width="21.6640625" style="59" customWidth="1"/>
    <col min="2312" max="2313" width="22.5546875" style="59" customWidth="1"/>
    <col min="2314" max="2561" width="9" style="59"/>
    <col min="2562" max="2562" width="10.109375" style="59" customWidth="1"/>
    <col min="2563" max="2563" width="85.5546875" style="59" customWidth="1"/>
    <col min="2564" max="2564" width="33.44140625" style="59" customWidth="1"/>
    <col min="2565" max="2565" width="22.33203125" style="59" customWidth="1"/>
    <col min="2566" max="2566" width="22.6640625" style="59" customWidth="1"/>
    <col min="2567" max="2567" width="21.6640625" style="59" customWidth="1"/>
    <col min="2568" max="2569" width="22.5546875" style="59" customWidth="1"/>
    <col min="2570" max="2817" width="9" style="59"/>
    <col min="2818" max="2818" width="10.109375" style="59" customWidth="1"/>
    <col min="2819" max="2819" width="85.5546875" style="59" customWidth="1"/>
    <col min="2820" max="2820" width="33.44140625" style="59" customWidth="1"/>
    <col min="2821" max="2821" width="22.33203125" style="59" customWidth="1"/>
    <col min="2822" max="2822" width="22.6640625" style="59" customWidth="1"/>
    <col min="2823" max="2823" width="21.6640625" style="59" customWidth="1"/>
    <col min="2824" max="2825" width="22.5546875" style="59" customWidth="1"/>
    <col min="2826" max="3073" width="9" style="59"/>
    <col min="3074" max="3074" width="10.109375" style="59" customWidth="1"/>
    <col min="3075" max="3075" width="85.5546875" style="59" customWidth="1"/>
    <col min="3076" max="3076" width="33.44140625" style="59" customWidth="1"/>
    <col min="3077" max="3077" width="22.33203125" style="59" customWidth="1"/>
    <col min="3078" max="3078" width="22.6640625" style="59" customWidth="1"/>
    <col min="3079" max="3079" width="21.6640625" style="59" customWidth="1"/>
    <col min="3080" max="3081" width="22.5546875" style="59" customWidth="1"/>
    <col min="3082" max="3329" width="9" style="59"/>
    <col min="3330" max="3330" width="10.109375" style="59" customWidth="1"/>
    <col min="3331" max="3331" width="85.5546875" style="59" customWidth="1"/>
    <col min="3332" max="3332" width="33.44140625" style="59" customWidth="1"/>
    <col min="3333" max="3333" width="22.33203125" style="59" customWidth="1"/>
    <col min="3334" max="3334" width="22.6640625" style="59" customWidth="1"/>
    <col min="3335" max="3335" width="21.6640625" style="59" customWidth="1"/>
    <col min="3336" max="3337" width="22.5546875" style="59" customWidth="1"/>
    <col min="3338" max="3585" width="9" style="59"/>
    <col min="3586" max="3586" width="10.109375" style="59" customWidth="1"/>
    <col min="3587" max="3587" width="85.5546875" style="59" customWidth="1"/>
    <col min="3588" max="3588" width="33.44140625" style="59" customWidth="1"/>
    <col min="3589" max="3589" width="22.33203125" style="59" customWidth="1"/>
    <col min="3590" max="3590" width="22.6640625" style="59" customWidth="1"/>
    <col min="3591" max="3591" width="21.6640625" style="59" customWidth="1"/>
    <col min="3592" max="3593" width="22.5546875" style="59" customWidth="1"/>
    <col min="3594" max="3841" width="9" style="59"/>
    <col min="3842" max="3842" width="10.109375" style="59" customWidth="1"/>
    <col min="3843" max="3843" width="85.5546875" style="59" customWidth="1"/>
    <col min="3844" max="3844" width="33.44140625" style="59" customWidth="1"/>
    <col min="3845" max="3845" width="22.33203125" style="59" customWidth="1"/>
    <col min="3846" max="3846" width="22.6640625" style="59" customWidth="1"/>
    <col min="3847" max="3847" width="21.6640625" style="59" customWidth="1"/>
    <col min="3848" max="3849" width="22.5546875" style="59" customWidth="1"/>
    <col min="3850" max="4097" width="9" style="59"/>
    <col min="4098" max="4098" width="10.109375" style="59" customWidth="1"/>
    <col min="4099" max="4099" width="85.5546875" style="59" customWidth="1"/>
    <col min="4100" max="4100" width="33.44140625" style="59" customWidth="1"/>
    <col min="4101" max="4101" width="22.33203125" style="59" customWidth="1"/>
    <col min="4102" max="4102" width="22.6640625" style="59" customWidth="1"/>
    <col min="4103" max="4103" width="21.6640625" style="59" customWidth="1"/>
    <col min="4104" max="4105" width="22.5546875" style="59" customWidth="1"/>
    <col min="4106" max="4353" width="9" style="59"/>
    <col min="4354" max="4354" width="10.109375" style="59" customWidth="1"/>
    <col min="4355" max="4355" width="85.5546875" style="59" customWidth="1"/>
    <col min="4356" max="4356" width="33.44140625" style="59" customWidth="1"/>
    <col min="4357" max="4357" width="22.33203125" style="59" customWidth="1"/>
    <col min="4358" max="4358" width="22.6640625" style="59" customWidth="1"/>
    <col min="4359" max="4359" width="21.6640625" style="59" customWidth="1"/>
    <col min="4360" max="4361" width="22.5546875" style="59" customWidth="1"/>
    <col min="4362" max="4609" width="9" style="59"/>
    <col min="4610" max="4610" width="10.109375" style="59" customWidth="1"/>
    <col min="4611" max="4611" width="85.5546875" style="59" customWidth="1"/>
    <col min="4612" max="4612" width="33.44140625" style="59" customWidth="1"/>
    <col min="4613" max="4613" width="22.33203125" style="59" customWidth="1"/>
    <col min="4614" max="4614" width="22.6640625" style="59" customWidth="1"/>
    <col min="4615" max="4615" width="21.6640625" style="59" customWidth="1"/>
    <col min="4616" max="4617" width="22.5546875" style="59" customWidth="1"/>
    <col min="4618" max="4865" width="9" style="59"/>
    <col min="4866" max="4866" width="10.109375" style="59" customWidth="1"/>
    <col min="4867" max="4867" width="85.5546875" style="59" customWidth="1"/>
    <col min="4868" max="4868" width="33.44140625" style="59" customWidth="1"/>
    <col min="4869" max="4869" width="22.33203125" style="59" customWidth="1"/>
    <col min="4870" max="4870" width="22.6640625" style="59" customWidth="1"/>
    <col min="4871" max="4871" width="21.6640625" style="59" customWidth="1"/>
    <col min="4872" max="4873" width="22.5546875" style="59" customWidth="1"/>
    <col min="4874" max="5121" width="9" style="59"/>
    <col min="5122" max="5122" width="10.109375" style="59" customWidth="1"/>
    <col min="5123" max="5123" width="85.5546875" style="59" customWidth="1"/>
    <col min="5124" max="5124" width="33.44140625" style="59" customWidth="1"/>
    <col min="5125" max="5125" width="22.33203125" style="59" customWidth="1"/>
    <col min="5126" max="5126" width="22.6640625" style="59" customWidth="1"/>
    <col min="5127" max="5127" width="21.6640625" style="59" customWidth="1"/>
    <col min="5128" max="5129" width="22.5546875" style="59" customWidth="1"/>
    <col min="5130" max="5377" width="9" style="59"/>
    <col min="5378" max="5378" width="10.109375" style="59" customWidth="1"/>
    <col min="5379" max="5379" width="85.5546875" style="59" customWidth="1"/>
    <col min="5380" max="5380" width="33.44140625" style="59" customWidth="1"/>
    <col min="5381" max="5381" width="22.33203125" style="59" customWidth="1"/>
    <col min="5382" max="5382" width="22.6640625" style="59" customWidth="1"/>
    <col min="5383" max="5383" width="21.6640625" style="59" customWidth="1"/>
    <col min="5384" max="5385" width="22.5546875" style="59" customWidth="1"/>
    <col min="5386" max="5633" width="9" style="59"/>
    <col min="5634" max="5634" width="10.109375" style="59" customWidth="1"/>
    <col min="5635" max="5635" width="85.5546875" style="59" customWidth="1"/>
    <col min="5636" max="5636" width="33.44140625" style="59" customWidth="1"/>
    <col min="5637" max="5637" width="22.33203125" style="59" customWidth="1"/>
    <col min="5638" max="5638" width="22.6640625" style="59" customWidth="1"/>
    <col min="5639" max="5639" width="21.6640625" style="59" customWidth="1"/>
    <col min="5640" max="5641" width="22.5546875" style="59" customWidth="1"/>
    <col min="5642" max="5889" width="9" style="59"/>
    <col min="5890" max="5890" width="10.109375" style="59" customWidth="1"/>
    <col min="5891" max="5891" width="85.5546875" style="59" customWidth="1"/>
    <col min="5892" max="5892" width="33.44140625" style="59" customWidth="1"/>
    <col min="5893" max="5893" width="22.33203125" style="59" customWidth="1"/>
    <col min="5894" max="5894" width="22.6640625" style="59" customWidth="1"/>
    <col min="5895" max="5895" width="21.6640625" style="59" customWidth="1"/>
    <col min="5896" max="5897" width="22.5546875" style="59" customWidth="1"/>
    <col min="5898" max="6145" width="9" style="59"/>
    <col min="6146" max="6146" width="10.109375" style="59" customWidth="1"/>
    <col min="6147" max="6147" width="85.5546875" style="59" customWidth="1"/>
    <col min="6148" max="6148" width="33.44140625" style="59" customWidth="1"/>
    <col min="6149" max="6149" width="22.33203125" style="59" customWidth="1"/>
    <col min="6150" max="6150" width="22.6640625" style="59" customWidth="1"/>
    <col min="6151" max="6151" width="21.6640625" style="59" customWidth="1"/>
    <col min="6152" max="6153" width="22.5546875" style="59" customWidth="1"/>
    <col min="6154" max="6401" width="9" style="59"/>
    <col min="6402" max="6402" width="10.109375" style="59" customWidth="1"/>
    <col min="6403" max="6403" width="85.5546875" style="59" customWidth="1"/>
    <col min="6404" max="6404" width="33.44140625" style="59" customWidth="1"/>
    <col min="6405" max="6405" width="22.33203125" style="59" customWidth="1"/>
    <col min="6406" max="6406" width="22.6640625" style="59" customWidth="1"/>
    <col min="6407" max="6407" width="21.6640625" style="59" customWidth="1"/>
    <col min="6408" max="6409" width="22.5546875" style="59" customWidth="1"/>
    <col min="6410" max="6657" width="9" style="59"/>
    <col min="6658" max="6658" width="10.109375" style="59" customWidth="1"/>
    <col min="6659" max="6659" width="85.5546875" style="59" customWidth="1"/>
    <col min="6660" max="6660" width="33.44140625" style="59" customWidth="1"/>
    <col min="6661" max="6661" width="22.33203125" style="59" customWidth="1"/>
    <col min="6662" max="6662" width="22.6640625" style="59" customWidth="1"/>
    <col min="6663" max="6663" width="21.6640625" style="59" customWidth="1"/>
    <col min="6664" max="6665" width="22.5546875" style="59" customWidth="1"/>
    <col min="6666" max="6913" width="9" style="59"/>
    <col min="6914" max="6914" width="10.109375" style="59" customWidth="1"/>
    <col min="6915" max="6915" width="85.5546875" style="59" customWidth="1"/>
    <col min="6916" max="6916" width="33.44140625" style="59" customWidth="1"/>
    <col min="6917" max="6917" width="22.33203125" style="59" customWidth="1"/>
    <col min="6918" max="6918" width="22.6640625" style="59" customWidth="1"/>
    <col min="6919" max="6919" width="21.6640625" style="59" customWidth="1"/>
    <col min="6920" max="6921" width="22.5546875" style="59" customWidth="1"/>
    <col min="6922" max="7169" width="9" style="59"/>
    <col min="7170" max="7170" width="10.109375" style="59" customWidth="1"/>
    <col min="7171" max="7171" width="85.5546875" style="59" customWidth="1"/>
    <col min="7172" max="7172" width="33.44140625" style="59" customWidth="1"/>
    <col min="7173" max="7173" width="22.33203125" style="59" customWidth="1"/>
    <col min="7174" max="7174" width="22.6640625" style="59" customWidth="1"/>
    <col min="7175" max="7175" width="21.6640625" style="59" customWidth="1"/>
    <col min="7176" max="7177" width="22.5546875" style="59" customWidth="1"/>
    <col min="7178" max="7425" width="9" style="59"/>
    <col min="7426" max="7426" width="10.109375" style="59" customWidth="1"/>
    <col min="7427" max="7427" width="85.5546875" style="59" customWidth="1"/>
    <col min="7428" max="7428" width="33.44140625" style="59" customWidth="1"/>
    <col min="7429" max="7429" width="22.33203125" style="59" customWidth="1"/>
    <col min="7430" max="7430" width="22.6640625" style="59" customWidth="1"/>
    <col min="7431" max="7431" width="21.6640625" style="59" customWidth="1"/>
    <col min="7432" max="7433" width="22.5546875" style="59" customWidth="1"/>
    <col min="7434" max="7681" width="9" style="59"/>
    <col min="7682" max="7682" width="10.109375" style="59" customWidth="1"/>
    <col min="7683" max="7683" width="85.5546875" style="59" customWidth="1"/>
    <col min="7684" max="7684" width="33.44140625" style="59" customWidth="1"/>
    <col min="7685" max="7685" width="22.33203125" style="59" customWidth="1"/>
    <col min="7686" max="7686" width="22.6640625" style="59" customWidth="1"/>
    <col min="7687" max="7687" width="21.6640625" style="59" customWidth="1"/>
    <col min="7688" max="7689" width="22.5546875" style="59" customWidth="1"/>
    <col min="7690" max="7937" width="9" style="59"/>
    <col min="7938" max="7938" width="10.109375" style="59" customWidth="1"/>
    <col min="7939" max="7939" width="85.5546875" style="59" customWidth="1"/>
    <col min="7940" max="7940" width="33.44140625" style="59" customWidth="1"/>
    <col min="7941" max="7941" width="22.33203125" style="59" customWidth="1"/>
    <col min="7942" max="7942" width="22.6640625" style="59" customWidth="1"/>
    <col min="7943" max="7943" width="21.6640625" style="59" customWidth="1"/>
    <col min="7944" max="7945" width="22.5546875" style="59" customWidth="1"/>
    <col min="7946" max="8193" width="9" style="59"/>
    <col min="8194" max="8194" width="10.109375" style="59" customWidth="1"/>
    <col min="8195" max="8195" width="85.5546875" style="59" customWidth="1"/>
    <col min="8196" max="8196" width="33.44140625" style="59" customWidth="1"/>
    <col min="8197" max="8197" width="22.33203125" style="59" customWidth="1"/>
    <col min="8198" max="8198" width="22.6640625" style="59" customWidth="1"/>
    <col min="8199" max="8199" width="21.6640625" style="59" customWidth="1"/>
    <col min="8200" max="8201" width="22.5546875" style="59" customWidth="1"/>
    <col min="8202" max="8449" width="9" style="59"/>
    <col min="8450" max="8450" width="10.109375" style="59" customWidth="1"/>
    <col min="8451" max="8451" width="85.5546875" style="59" customWidth="1"/>
    <col min="8452" max="8452" width="33.44140625" style="59" customWidth="1"/>
    <col min="8453" max="8453" width="22.33203125" style="59" customWidth="1"/>
    <col min="8454" max="8454" width="22.6640625" style="59" customWidth="1"/>
    <col min="8455" max="8455" width="21.6640625" style="59" customWidth="1"/>
    <col min="8456" max="8457" width="22.5546875" style="59" customWidth="1"/>
    <col min="8458" max="8705" width="9" style="59"/>
    <col min="8706" max="8706" width="10.109375" style="59" customWidth="1"/>
    <col min="8707" max="8707" width="85.5546875" style="59" customWidth="1"/>
    <col min="8708" max="8708" width="33.44140625" style="59" customWidth="1"/>
    <col min="8709" max="8709" width="22.33203125" style="59" customWidth="1"/>
    <col min="8710" max="8710" width="22.6640625" style="59" customWidth="1"/>
    <col min="8711" max="8711" width="21.6640625" style="59" customWidth="1"/>
    <col min="8712" max="8713" width="22.5546875" style="59" customWidth="1"/>
    <col min="8714" max="8961" width="9" style="59"/>
    <col min="8962" max="8962" width="10.109375" style="59" customWidth="1"/>
    <col min="8963" max="8963" width="85.5546875" style="59" customWidth="1"/>
    <col min="8964" max="8964" width="33.44140625" style="59" customWidth="1"/>
    <col min="8965" max="8965" width="22.33203125" style="59" customWidth="1"/>
    <col min="8966" max="8966" width="22.6640625" style="59" customWidth="1"/>
    <col min="8967" max="8967" width="21.6640625" style="59" customWidth="1"/>
    <col min="8968" max="8969" width="22.5546875" style="59" customWidth="1"/>
    <col min="8970" max="9217" width="9" style="59"/>
    <col min="9218" max="9218" width="10.109375" style="59" customWidth="1"/>
    <col min="9219" max="9219" width="85.5546875" style="59" customWidth="1"/>
    <col min="9220" max="9220" width="33.44140625" style="59" customWidth="1"/>
    <col min="9221" max="9221" width="22.33203125" style="59" customWidth="1"/>
    <col min="9222" max="9222" width="22.6640625" style="59" customWidth="1"/>
    <col min="9223" max="9223" width="21.6640625" style="59" customWidth="1"/>
    <col min="9224" max="9225" width="22.5546875" style="59" customWidth="1"/>
    <col min="9226" max="9473" width="9" style="59"/>
    <col min="9474" max="9474" width="10.109375" style="59" customWidth="1"/>
    <col min="9475" max="9475" width="85.5546875" style="59" customWidth="1"/>
    <col min="9476" max="9476" width="33.44140625" style="59" customWidth="1"/>
    <col min="9477" max="9477" width="22.33203125" style="59" customWidth="1"/>
    <col min="9478" max="9478" width="22.6640625" style="59" customWidth="1"/>
    <col min="9479" max="9479" width="21.6640625" style="59" customWidth="1"/>
    <col min="9480" max="9481" width="22.5546875" style="59" customWidth="1"/>
    <col min="9482" max="9729" width="9" style="59"/>
    <col min="9730" max="9730" width="10.109375" style="59" customWidth="1"/>
    <col min="9731" max="9731" width="85.5546875" style="59" customWidth="1"/>
    <col min="9732" max="9732" width="33.44140625" style="59" customWidth="1"/>
    <col min="9733" max="9733" width="22.33203125" style="59" customWidth="1"/>
    <col min="9734" max="9734" width="22.6640625" style="59" customWidth="1"/>
    <col min="9735" max="9735" width="21.6640625" style="59" customWidth="1"/>
    <col min="9736" max="9737" width="22.5546875" style="59" customWidth="1"/>
    <col min="9738" max="9985" width="9" style="59"/>
    <col min="9986" max="9986" width="10.109375" style="59" customWidth="1"/>
    <col min="9987" max="9987" width="85.5546875" style="59" customWidth="1"/>
    <col min="9988" max="9988" width="33.44140625" style="59" customWidth="1"/>
    <col min="9989" max="9989" width="22.33203125" style="59" customWidth="1"/>
    <col min="9990" max="9990" width="22.6640625" style="59" customWidth="1"/>
    <col min="9991" max="9991" width="21.6640625" style="59" customWidth="1"/>
    <col min="9992" max="9993" width="22.5546875" style="59" customWidth="1"/>
    <col min="9994" max="10241" width="9" style="59"/>
    <col min="10242" max="10242" width="10.109375" style="59" customWidth="1"/>
    <col min="10243" max="10243" width="85.5546875" style="59" customWidth="1"/>
    <col min="10244" max="10244" width="33.44140625" style="59" customWidth="1"/>
    <col min="10245" max="10245" width="22.33203125" style="59" customWidth="1"/>
    <col min="10246" max="10246" width="22.6640625" style="59" customWidth="1"/>
    <col min="10247" max="10247" width="21.6640625" style="59" customWidth="1"/>
    <col min="10248" max="10249" width="22.5546875" style="59" customWidth="1"/>
    <col min="10250" max="10497" width="9" style="59"/>
    <col min="10498" max="10498" width="10.109375" style="59" customWidth="1"/>
    <col min="10499" max="10499" width="85.5546875" style="59" customWidth="1"/>
    <col min="10500" max="10500" width="33.44140625" style="59" customWidth="1"/>
    <col min="10501" max="10501" width="22.33203125" style="59" customWidth="1"/>
    <col min="10502" max="10502" width="22.6640625" style="59" customWidth="1"/>
    <col min="10503" max="10503" width="21.6640625" style="59" customWidth="1"/>
    <col min="10504" max="10505" width="22.5546875" style="59" customWidth="1"/>
    <col min="10506" max="10753" width="9" style="59"/>
    <col min="10754" max="10754" width="10.109375" style="59" customWidth="1"/>
    <col min="10755" max="10755" width="85.5546875" style="59" customWidth="1"/>
    <col min="10756" max="10756" width="33.44140625" style="59" customWidth="1"/>
    <col min="10757" max="10757" width="22.33203125" style="59" customWidth="1"/>
    <col min="10758" max="10758" width="22.6640625" style="59" customWidth="1"/>
    <col min="10759" max="10759" width="21.6640625" style="59" customWidth="1"/>
    <col min="10760" max="10761" width="22.5546875" style="59" customWidth="1"/>
    <col min="10762" max="11009" width="9" style="59"/>
    <col min="11010" max="11010" width="10.109375" style="59" customWidth="1"/>
    <col min="11011" max="11011" width="85.5546875" style="59" customWidth="1"/>
    <col min="11012" max="11012" width="33.44140625" style="59" customWidth="1"/>
    <col min="11013" max="11013" width="22.33203125" style="59" customWidth="1"/>
    <col min="11014" max="11014" width="22.6640625" style="59" customWidth="1"/>
    <col min="11015" max="11015" width="21.6640625" style="59" customWidth="1"/>
    <col min="11016" max="11017" width="22.5546875" style="59" customWidth="1"/>
    <col min="11018" max="11265" width="9" style="59"/>
    <col min="11266" max="11266" width="10.109375" style="59" customWidth="1"/>
    <col min="11267" max="11267" width="85.5546875" style="59" customWidth="1"/>
    <col min="11268" max="11268" width="33.44140625" style="59" customWidth="1"/>
    <col min="11269" max="11269" width="22.33203125" style="59" customWidth="1"/>
    <col min="11270" max="11270" width="22.6640625" style="59" customWidth="1"/>
    <col min="11271" max="11271" width="21.6640625" style="59" customWidth="1"/>
    <col min="11272" max="11273" width="22.5546875" style="59" customWidth="1"/>
    <col min="11274" max="11521" width="9" style="59"/>
    <col min="11522" max="11522" width="10.109375" style="59" customWidth="1"/>
    <col min="11523" max="11523" width="85.5546875" style="59" customWidth="1"/>
    <col min="11524" max="11524" width="33.44140625" style="59" customWidth="1"/>
    <col min="11525" max="11525" width="22.33203125" style="59" customWidth="1"/>
    <col min="11526" max="11526" width="22.6640625" style="59" customWidth="1"/>
    <col min="11527" max="11527" width="21.6640625" style="59" customWidth="1"/>
    <col min="11528" max="11529" width="22.5546875" style="59" customWidth="1"/>
    <col min="11530" max="11777" width="9" style="59"/>
    <col min="11778" max="11778" width="10.109375" style="59" customWidth="1"/>
    <col min="11779" max="11779" width="85.5546875" style="59" customWidth="1"/>
    <col min="11780" max="11780" width="33.44140625" style="59" customWidth="1"/>
    <col min="11781" max="11781" width="22.33203125" style="59" customWidth="1"/>
    <col min="11782" max="11782" width="22.6640625" style="59" customWidth="1"/>
    <col min="11783" max="11783" width="21.6640625" style="59" customWidth="1"/>
    <col min="11784" max="11785" width="22.5546875" style="59" customWidth="1"/>
    <col min="11786" max="12033" width="9" style="59"/>
    <col min="12034" max="12034" width="10.109375" style="59" customWidth="1"/>
    <col min="12035" max="12035" width="85.5546875" style="59" customWidth="1"/>
    <col min="12036" max="12036" width="33.44140625" style="59" customWidth="1"/>
    <col min="12037" max="12037" width="22.33203125" style="59" customWidth="1"/>
    <col min="12038" max="12038" width="22.6640625" style="59" customWidth="1"/>
    <col min="12039" max="12039" width="21.6640625" style="59" customWidth="1"/>
    <col min="12040" max="12041" width="22.5546875" style="59" customWidth="1"/>
    <col min="12042" max="12289" width="9" style="59"/>
    <col min="12290" max="12290" width="10.109375" style="59" customWidth="1"/>
    <col min="12291" max="12291" width="85.5546875" style="59" customWidth="1"/>
    <col min="12292" max="12292" width="33.44140625" style="59" customWidth="1"/>
    <col min="12293" max="12293" width="22.33203125" style="59" customWidth="1"/>
    <col min="12294" max="12294" width="22.6640625" style="59" customWidth="1"/>
    <col min="12295" max="12295" width="21.6640625" style="59" customWidth="1"/>
    <col min="12296" max="12297" width="22.5546875" style="59" customWidth="1"/>
    <col min="12298" max="12545" width="9" style="59"/>
    <col min="12546" max="12546" width="10.109375" style="59" customWidth="1"/>
    <col min="12547" max="12547" width="85.5546875" style="59" customWidth="1"/>
    <col min="12548" max="12548" width="33.44140625" style="59" customWidth="1"/>
    <col min="12549" max="12549" width="22.33203125" style="59" customWidth="1"/>
    <col min="12550" max="12550" width="22.6640625" style="59" customWidth="1"/>
    <col min="12551" max="12551" width="21.6640625" style="59" customWidth="1"/>
    <col min="12552" max="12553" width="22.5546875" style="59" customWidth="1"/>
    <col min="12554" max="12801" width="9" style="59"/>
    <col min="12802" max="12802" width="10.109375" style="59" customWidth="1"/>
    <col min="12803" max="12803" width="85.5546875" style="59" customWidth="1"/>
    <col min="12804" max="12804" width="33.44140625" style="59" customWidth="1"/>
    <col min="12805" max="12805" width="22.33203125" style="59" customWidth="1"/>
    <col min="12806" max="12806" width="22.6640625" style="59" customWidth="1"/>
    <col min="12807" max="12807" width="21.6640625" style="59" customWidth="1"/>
    <col min="12808" max="12809" width="22.5546875" style="59" customWidth="1"/>
    <col min="12810" max="13057" width="9" style="59"/>
    <col min="13058" max="13058" width="10.109375" style="59" customWidth="1"/>
    <col min="13059" max="13059" width="85.5546875" style="59" customWidth="1"/>
    <col min="13060" max="13060" width="33.44140625" style="59" customWidth="1"/>
    <col min="13061" max="13061" width="22.33203125" style="59" customWidth="1"/>
    <col min="13062" max="13062" width="22.6640625" style="59" customWidth="1"/>
    <col min="13063" max="13063" width="21.6640625" style="59" customWidth="1"/>
    <col min="13064" max="13065" width="22.5546875" style="59" customWidth="1"/>
    <col min="13066" max="13313" width="9" style="59"/>
    <col min="13314" max="13314" width="10.109375" style="59" customWidth="1"/>
    <col min="13315" max="13315" width="85.5546875" style="59" customWidth="1"/>
    <col min="13316" max="13316" width="33.44140625" style="59" customWidth="1"/>
    <col min="13317" max="13317" width="22.33203125" style="59" customWidth="1"/>
    <col min="13318" max="13318" width="22.6640625" style="59" customWidth="1"/>
    <col min="13319" max="13319" width="21.6640625" style="59" customWidth="1"/>
    <col min="13320" max="13321" width="22.5546875" style="59" customWidth="1"/>
    <col min="13322" max="13569" width="9" style="59"/>
    <col min="13570" max="13570" width="10.109375" style="59" customWidth="1"/>
    <col min="13571" max="13571" width="85.5546875" style="59" customWidth="1"/>
    <col min="13572" max="13572" width="33.44140625" style="59" customWidth="1"/>
    <col min="13573" max="13573" width="22.33203125" style="59" customWidth="1"/>
    <col min="13574" max="13574" width="22.6640625" style="59" customWidth="1"/>
    <col min="13575" max="13575" width="21.6640625" style="59" customWidth="1"/>
    <col min="13576" max="13577" width="22.5546875" style="59" customWidth="1"/>
    <col min="13578" max="13825" width="9" style="59"/>
    <col min="13826" max="13826" width="10.109375" style="59" customWidth="1"/>
    <col min="13827" max="13827" width="85.5546875" style="59" customWidth="1"/>
    <col min="13828" max="13828" width="33.44140625" style="59" customWidth="1"/>
    <col min="13829" max="13829" width="22.33203125" style="59" customWidth="1"/>
    <col min="13830" max="13830" width="22.6640625" style="59" customWidth="1"/>
    <col min="13831" max="13831" width="21.6640625" style="59" customWidth="1"/>
    <col min="13832" max="13833" width="22.5546875" style="59" customWidth="1"/>
    <col min="13834" max="14081" width="9" style="59"/>
    <col min="14082" max="14082" width="10.109375" style="59" customWidth="1"/>
    <col min="14083" max="14083" width="85.5546875" style="59" customWidth="1"/>
    <col min="14084" max="14084" width="33.44140625" style="59" customWidth="1"/>
    <col min="14085" max="14085" width="22.33203125" style="59" customWidth="1"/>
    <col min="14086" max="14086" width="22.6640625" style="59" customWidth="1"/>
    <col min="14087" max="14087" width="21.6640625" style="59" customWidth="1"/>
    <col min="14088" max="14089" width="22.5546875" style="59" customWidth="1"/>
    <col min="14090" max="14337" width="9" style="59"/>
    <col min="14338" max="14338" width="10.109375" style="59" customWidth="1"/>
    <col min="14339" max="14339" width="85.5546875" style="59" customWidth="1"/>
    <col min="14340" max="14340" width="33.44140625" style="59" customWidth="1"/>
    <col min="14341" max="14341" width="22.33203125" style="59" customWidth="1"/>
    <col min="14342" max="14342" width="22.6640625" style="59" customWidth="1"/>
    <col min="14343" max="14343" width="21.6640625" style="59" customWidth="1"/>
    <col min="14344" max="14345" width="22.5546875" style="59" customWidth="1"/>
    <col min="14346" max="14593" width="9" style="59"/>
    <col min="14594" max="14594" width="10.109375" style="59" customWidth="1"/>
    <col min="14595" max="14595" width="85.5546875" style="59" customWidth="1"/>
    <col min="14596" max="14596" width="33.44140625" style="59" customWidth="1"/>
    <col min="14597" max="14597" width="22.33203125" style="59" customWidth="1"/>
    <col min="14598" max="14598" width="22.6640625" style="59" customWidth="1"/>
    <col min="14599" max="14599" width="21.6640625" style="59" customWidth="1"/>
    <col min="14600" max="14601" width="22.5546875" style="59" customWidth="1"/>
    <col min="14602" max="14849" width="9" style="59"/>
    <col min="14850" max="14850" width="10.109375" style="59" customWidth="1"/>
    <col min="14851" max="14851" width="85.5546875" style="59" customWidth="1"/>
    <col min="14852" max="14852" width="33.44140625" style="59" customWidth="1"/>
    <col min="14853" max="14853" width="22.33203125" style="59" customWidth="1"/>
    <col min="14854" max="14854" width="22.6640625" style="59" customWidth="1"/>
    <col min="14855" max="14855" width="21.6640625" style="59" customWidth="1"/>
    <col min="14856" max="14857" width="22.5546875" style="59" customWidth="1"/>
    <col min="14858" max="15105" width="9" style="59"/>
    <col min="15106" max="15106" width="10.109375" style="59" customWidth="1"/>
    <col min="15107" max="15107" width="85.5546875" style="59" customWidth="1"/>
    <col min="15108" max="15108" width="33.44140625" style="59" customWidth="1"/>
    <col min="15109" max="15109" width="22.33203125" style="59" customWidth="1"/>
    <col min="15110" max="15110" width="22.6640625" style="59" customWidth="1"/>
    <col min="15111" max="15111" width="21.6640625" style="59" customWidth="1"/>
    <col min="15112" max="15113" width="22.5546875" style="59" customWidth="1"/>
    <col min="15114" max="15361" width="9" style="59"/>
    <col min="15362" max="15362" width="10.109375" style="59" customWidth="1"/>
    <col min="15363" max="15363" width="85.5546875" style="59" customWidth="1"/>
    <col min="15364" max="15364" width="33.44140625" style="59" customWidth="1"/>
    <col min="15365" max="15365" width="22.33203125" style="59" customWidth="1"/>
    <col min="15366" max="15366" width="22.6640625" style="59" customWidth="1"/>
    <col min="15367" max="15367" width="21.6640625" style="59" customWidth="1"/>
    <col min="15368" max="15369" width="22.5546875" style="59" customWidth="1"/>
    <col min="15370" max="15617" width="9" style="59"/>
    <col min="15618" max="15618" width="10.109375" style="59" customWidth="1"/>
    <col min="15619" max="15619" width="85.5546875" style="59" customWidth="1"/>
    <col min="15620" max="15620" width="33.44140625" style="59" customWidth="1"/>
    <col min="15621" max="15621" width="22.33203125" style="59" customWidth="1"/>
    <col min="15622" max="15622" width="22.6640625" style="59" customWidth="1"/>
    <col min="15623" max="15623" width="21.6640625" style="59" customWidth="1"/>
    <col min="15624" max="15625" width="22.5546875" style="59" customWidth="1"/>
    <col min="15626" max="15873" width="9" style="59"/>
    <col min="15874" max="15874" width="10.109375" style="59" customWidth="1"/>
    <col min="15875" max="15875" width="85.5546875" style="59" customWidth="1"/>
    <col min="15876" max="15876" width="33.44140625" style="59" customWidth="1"/>
    <col min="15877" max="15877" width="22.33203125" style="59" customWidth="1"/>
    <col min="15878" max="15878" width="22.6640625" style="59" customWidth="1"/>
    <col min="15879" max="15879" width="21.6640625" style="59" customWidth="1"/>
    <col min="15880" max="15881" width="22.5546875" style="59" customWidth="1"/>
    <col min="15882" max="16129" width="9" style="59"/>
    <col min="16130" max="16130" width="10.109375" style="59" customWidth="1"/>
    <col min="16131" max="16131" width="85.5546875" style="59" customWidth="1"/>
    <col min="16132" max="16132" width="33.44140625" style="59" customWidth="1"/>
    <col min="16133" max="16133" width="22.33203125" style="59" customWidth="1"/>
    <col min="16134" max="16134" width="22.6640625" style="59" customWidth="1"/>
    <col min="16135" max="16135" width="21.6640625" style="59" customWidth="1"/>
    <col min="16136" max="16137" width="22.5546875" style="59" customWidth="1"/>
    <col min="16138" max="16384" width="9" style="59"/>
  </cols>
  <sheetData>
    <row r="2" spans="1:9">
      <c r="A2" s="214" t="s">
        <v>0</v>
      </c>
      <c r="B2" s="214"/>
      <c r="C2" s="214"/>
      <c r="D2" s="214"/>
      <c r="E2" s="214"/>
      <c r="F2" s="214"/>
      <c r="G2" s="214"/>
      <c r="H2" s="214"/>
      <c r="I2" s="214"/>
    </row>
    <row r="3" spans="1:9" s="57" customFormat="1" ht="15.6">
      <c r="A3" s="218" t="s">
        <v>558</v>
      </c>
      <c r="B3" s="218"/>
      <c r="C3" s="218"/>
      <c r="D3" s="218"/>
      <c r="E3" s="218"/>
      <c r="F3" s="218"/>
      <c r="G3" s="218"/>
      <c r="H3" s="218"/>
      <c r="I3" s="218"/>
    </row>
    <row r="4" spans="1:9" s="57" customFormat="1" ht="15.6"/>
    <row r="5" spans="1:9" s="58" customFormat="1" ht="15.6">
      <c r="A5" s="103" t="s">
        <v>1</v>
      </c>
      <c r="B5" s="103" t="s">
        <v>2</v>
      </c>
      <c r="C5" s="103" t="s">
        <v>3</v>
      </c>
      <c r="D5" s="103" t="s">
        <v>4</v>
      </c>
      <c r="E5" s="219" t="s">
        <v>5</v>
      </c>
      <c r="F5" s="219"/>
      <c r="G5" s="219"/>
      <c r="H5" s="219"/>
      <c r="I5" s="219"/>
    </row>
    <row r="6" spans="1:9" s="58" customFormat="1" ht="15.6">
      <c r="A6" s="103"/>
      <c r="B6" s="103"/>
      <c r="C6" s="103"/>
      <c r="D6" s="103"/>
      <c r="E6" s="103">
        <v>2019</v>
      </c>
      <c r="F6" s="103">
        <v>2020</v>
      </c>
      <c r="G6" s="103">
        <v>2021</v>
      </c>
      <c r="H6" s="103">
        <v>2022</v>
      </c>
      <c r="I6" s="103">
        <v>2023</v>
      </c>
    </row>
    <row r="7" spans="1:9" s="58" customFormat="1" ht="15.6">
      <c r="A7" s="103">
        <v>1</v>
      </c>
      <c r="B7" s="103">
        <v>2</v>
      </c>
      <c r="C7" s="103">
        <v>3</v>
      </c>
      <c r="D7" s="103">
        <v>4</v>
      </c>
      <c r="E7" s="103">
        <v>5</v>
      </c>
      <c r="F7" s="103">
        <v>6</v>
      </c>
      <c r="G7" s="103">
        <v>7</v>
      </c>
      <c r="H7" s="60">
        <v>8</v>
      </c>
      <c r="I7" s="60">
        <v>9</v>
      </c>
    </row>
    <row r="8" spans="1:9" s="58" customFormat="1" ht="29.4" customHeight="1">
      <c r="A8" s="220">
        <v>1</v>
      </c>
      <c r="B8" s="222" t="s">
        <v>6</v>
      </c>
      <c r="C8" s="223"/>
      <c r="D8" s="55" t="s">
        <v>7</v>
      </c>
      <c r="E8" s="61">
        <v>11.88</v>
      </c>
      <c r="F8" s="61">
        <v>12.11</v>
      </c>
      <c r="G8" s="61">
        <v>12.33</v>
      </c>
      <c r="H8" s="61">
        <v>12.56</v>
      </c>
      <c r="I8" s="61">
        <v>12.78</v>
      </c>
    </row>
    <row r="9" spans="1:9" s="58" customFormat="1" ht="29.4" customHeight="1">
      <c r="A9" s="221"/>
      <c r="B9" s="224"/>
      <c r="C9" s="225"/>
      <c r="D9" s="55" t="s">
        <v>8</v>
      </c>
      <c r="E9" s="61">
        <v>15.27</v>
      </c>
      <c r="F9" s="61">
        <v>15.38</v>
      </c>
      <c r="G9" s="62">
        <v>15.5</v>
      </c>
      <c r="H9" s="61">
        <v>15.62</v>
      </c>
      <c r="I9" s="61">
        <v>15.74</v>
      </c>
    </row>
    <row r="10" spans="1:9" s="58" customFormat="1" ht="29.4" customHeight="1">
      <c r="A10" s="226" t="s">
        <v>9</v>
      </c>
      <c r="B10" s="229"/>
      <c r="C10" s="232" t="s">
        <v>10</v>
      </c>
      <c r="D10" s="63" t="s">
        <v>11</v>
      </c>
      <c r="E10" s="64">
        <v>1</v>
      </c>
      <c r="F10" s="64">
        <v>1</v>
      </c>
      <c r="G10" s="64">
        <v>1</v>
      </c>
      <c r="H10" s="64">
        <v>1</v>
      </c>
      <c r="I10" s="64">
        <v>1</v>
      </c>
    </row>
    <row r="11" spans="1:9" s="58" customFormat="1" ht="29.4" customHeight="1">
      <c r="A11" s="227"/>
      <c r="B11" s="230"/>
      <c r="C11" s="233"/>
      <c r="D11" s="63" t="s">
        <v>12</v>
      </c>
      <c r="E11" s="64">
        <v>1</v>
      </c>
      <c r="F11" s="64">
        <v>1</v>
      </c>
      <c r="G11" s="64">
        <v>1</v>
      </c>
      <c r="H11" s="64">
        <v>1</v>
      </c>
      <c r="I11" s="64">
        <v>1</v>
      </c>
    </row>
    <row r="12" spans="1:9" s="58" customFormat="1" ht="29.4" customHeight="1">
      <c r="A12" s="227"/>
      <c r="B12" s="230"/>
      <c r="C12" s="233"/>
      <c r="D12" s="63" t="s">
        <v>13</v>
      </c>
      <c r="E12" s="65">
        <v>77</v>
      </c>
      <c r="F12" s="65" t="s">
        <v>14</v>
      </c>
      <c r="G12" s="65">
        <v>78</v>
      </c>
      <c r="H12" s="65" t="s">
        <v>15</v>
      </c>
      <c r="I12" s="65">
        <v>79</v>
      </c>
    </row>
    <row r="13" spans="1:9" s="58" customFormat="1" ht="29.4" customHeight="1">
      <c r="A13" s="228"/>
      <c r="B13" s="231"/>
      <c r="C13" s="234"/>
      <c r="D13" s="63" t="s">
        <v>16</v>
      </c>
      <c r="E13" s="65">
        <v>57</v>
      </c>
      <c r="F13" s="65">
        <v>58</v>
      </c>
      <c r="G13" s="65">
        <v>60</v>
      </c>
      <c r="H13" s="65">
        <v>62</v>
      </c>
      <c r="I13" s="70">
        <v>64</v>
      </c>
    </row>
    <row r="14" spans="1:9" s="58" customFormat="1" ht="43.95" customHeight="1">
      <c r="A14" s="66" t="s">
        <v>17</v>
      </c>
      <c r="B14" s="67"/>
      <c r="C14" s="68" t="s">
        <v>18</v>
      </c>
      <c r="D14" s="68" t="s">
        <v>19</v>
      </c>
      <c r="E14" s="65" t="s">
        <v>20</v>
      </c>
      <c r="F14" s="65" t="s">
        <v>21</v>
      </c>
      <c r="G14" s="65" t="s">
        <v>22</v>
      </c>
      <c r="H14" s="65" t="s">
        <v>23</v>
      </c>
      <c r="I14" s="65" t="s">
        <v>24</v>
      </c>
    </row>
    <row r="15" spans="1:9" s="58" customFormat="1" ht="29.4" customHeight="1">
      <c r="A15" s="69">
        <v>2</v>
      </c>
      <c r="B15" s="216" t="s">
        <v>25</v>
      </c>
      <c r="C15" s="217"/>
      <c r="D15" s="55" t="s">
        <v>26</v>
      </c>
      <c r="E15" s="61"/>
      <c r="F15" s="61" t="s">
        <v>27</v>
      </c>
      <c r="G15" s="61"/>
      <c r="H15" s="61" t="s">
        <v>28</v>
      </c>
      <c r="I15" s="61"/>
    </row>
    <row r="16" spans="1:9" s="58" customFormat="1" ht="43.95" customHeight="1">
      <c r="A16" s="66" t="s">
        <v>9</v>
      </c>
      <c r="B16" s="67"/>
      <c r="C16" s="68" t="s">
        <v>29</v>
      </c>
      <c r="D16" s="68" t="s">
        <v>442</v>
      </c>
      <c r="E16" s="65" t="s">
        <v>30</v>
      </c>
      <c r="F16" s="65" t="s">
        <v>31</v>
      </c>
      <c r="G16" s="65" t="s">
        <v>32</v>
      </c>
      <c r="H16" s="65" t="s">
        <v>33</v>
      </c>
      <c r="I16" s="65" t="s">
        <v>34</v>
      </c>
    </row>
    <row r="17" spans="1:9" s="58" customFormat="1" ht="34.950000000000003" customHeight="1">
      <c r="A17" s="66" t="s">
        <v>17</v>
      </c>
      <c r="B17" s="67"/>
      <c r="C17" s="68" t="s">
        <v>35</v>
      </c>
      <c r="D17" s="68" t="s">
        <v>443</v>
      </c>
      <c r="E17" s="65" t="s">
        <v>36</v>
      </c>
      <c r="F17" s="65" t="s">
        <v>37</v>
      </c>
      <c r="G17" s="65" t="s">
        <v>38</v>
      </c>
      <c r="H17" s="65" t="s">
        <v>39</v>
      </c>
      <c r="I17" s="65" t="s">
        <v>40</v>
      </c>
    </row>
  </sheetData>
  <mergeCells count="9">
    <mergeCell ref="B15:C15"/>
    <mergeCell ref="A2:I2"/>
    <mergeCell ref="A3:I3"/>
    <mergeCell ref="E5:I5"/>
    <mergeCell ref="A8:A9"/>
    <mergeCell ref="B8:C9"/>
    <mergeCell ref="A10:A13"/>
    <mergeCell ref="B10:B13"/>
    <mergeCell ref="C10: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TC 25</vt:lpstr>
      <vt:lpstr>TC 26</vt:lpstr>
      <vt:lpstr>TC 27</vt:lpstr>
      <vt:lpstr>TC 28</vt:lpstr>
      <vt:lpstr>TC 24</vt:lpstr>
      <vt:lpstr>TC 23</vt:lpstr>
      <vt:lpstr>Sheet1</vt:lpstr>
      <vt:lpstr>'TC 27'!Print_Area</vt:lpstr>
      <vt:lpstr>'TC 28'!Print_Area</vt:lpstr>
      <vt:lpstr>'TC 27'!Print_Titles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win10</cp:lastModifiedBy>
  <cp:lastPrinted>2020-07-10T02:41:11Z</cp:lastPrinted>
  <dcterms:created xsi:type="dcterms:W3CDTF">2019-05-27T05:17:00Z</dcterms:created>
  <dcterms:modified xsi:type="dcterms:W3CDTF">2020-07-10T02:46:48Z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1033-10.2.0.7646</vt:lpwstr>
  </property>
</Properties>
</file>